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quiros\Documents\German 2015\PAO 2018 DOCUMENTOS\"/>
    </mc:Choice>
  </mc:AlternateContent>
  <xr:revisionPtr revIDLastSave="0" documentId="8_{741A6AF9-EC3E-40C0-B51C-F941E7EDF1DB}" xr6:coauthVersionLast="37" xr6:coauthVersionMax="37" xr10:uidLastSave="{00000000-0000-0000-0000-000000000000}"/>
  <bookViews>
    <workbookView xWindow="0" yWindow="0" windowWidth="15345" windowHeight="5880" firstSheet="1" activeTab="4" xr2:uid="{CDE5DA0A-D3A6-47DB-9DBA-A9D1A0F8D496}"/>
  </bookViews>
  <sheets>
    <sheet name="Comercialización" sheetId="9" r:id="rId1"/>
    <sheet name="Administ-Financiero" sheetId="11" r:id="rId2"/>
    <sheet name="Producción" sheetId="10" r:id="rId3"/>
    <sheet name="Dirección General" sheetId="12" r:id="rId4"/>
    <sheet name="RESUMEN Y GRAFICOS" sheetId="7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7" l="1"/>
  <c r="E21" i="7"/>
  <c r="D24" i="7"/>
  <c r="P14" i="7"/>
  <c r="P13" i="7"/>
  <c r="L14" i="7"/>
  <c r="L13" i="7"/>
  <c r="H14" i="7"/>
  <c r="H13" i="7"/>
  <c r="D14" i="7"/>
  <c r="D13" i="7"/>
  <c r="D12" i="7"/>
  <c r="L100" i="12"/>
  <c r="L99" i="12"/>
  <c r="L106" i="10"/>
  <c r="L157" i="11"/>
  <c r="L156" i="11"/>
  <c r="L47" i="9"/>
  <c r="L46" i="9"/>
  <c r="L45" i="9"/>
  <c r="K43" i="9"/>
  <c r="E22" i="7" l="1"/>
  <c r="R14" i="7"/>
  <c r="R13" i="7"/>
  <c r="R12" i="7"/>
  <c r="P12" i="7"/>
  <c r="L12" i="7"/>
  <c r="L104" i="10"/>
  <c r="L98" i="12"/>
  <c r="K71" i="11" l="1"/>
  <c r="L25" i="9"/>
  <c r="L23" i="9"/>
  <c r="L21" i="9"/>
  <c r="M90" i="12"/>
  <c r="L90" i="12"/>
  <c r="K90" i="12"/>
  <c r="M89" i="12"/>
  <c r="L89" i="12"/>
  <c r="K89" i="12"/>
  <c r="M88" i="12"/>
  <c r="L88" i="12"/>
  <c r="K88" i="12"/>
  <c r="M87" i="12"/>
  <c r="L87" i="12"/>
  <c r="K87" i="12"/>
  <c r="M85" i="12"/>
  <c r="L85" i="12"/>
  <c r="K85" i="12"/>
  <c r="M84" i="12"/>
  <c r="L84" i="12"/>
  <c r="K84" i="12"/>
  <c r="M81" i="12"/>
  <c r="L81" i="12"/>
  <c r="K81" i="12"/>
  <c r="M79" i="12"/>
  <c r="L79" i="12"/>
  <c r="K79" i="12"/>
  <c r="M76" i="12"/>
  <c r="L76" i="12"/>
  <c r="K76" i="12"/>
  <c r="M73" i="12"/>
  <c r="L73" i="12"/>
  <c r="K73" i="12"/>
  <c r="M72" i="12"/>
  <c r="L72" i="12"/>
  <c r="K72" i="12"/>
  <c r="G62" i="12"/>
  <c r="M60" i="12"/>
  <c r="L60" i="12"/>
  <c r="K60" i="12"/>
  <c r="G60" i="12"/>
  <c r="M59" i="12"/>
  <c r="L59" i="12"/>
  <c r="K59" i="12"/>
  <c r="G59" i="12"/>
  <c r="M58" i="12"/>
  <c r="L58" i="12"/>
  <c r="K58" i="12"/>
  <c r="M57" i="12"/>
  <c r="L57" i="12"/>
  <c r="K57" i="12"/>
  <c r="G57" i="12"/>
  <c r="M56" i="12"/>
  <c r="L56" i="12"/>
  <c r="K56" i="12"/>
  <c r="G56" i="12"/>
  <c r="M55" i="12"/>
  <c r="L55" i="12"/>
  <c r="K55" i="12"/>
  <c r="G55" i="12"/>
  <c r="M51" i="12"/>
  <c r="L51" i="12"/>
  <c r="K51" i="12"/>
  <c r="M50" i="12"/>
  <c r="L50" i="12"/>
  <c r="K50" i="12"/>
  <c r="M49" i="12"/>
  <c r="L49" i="12"/>
  <c r="K49" i="12"/>
  <c r="M46" i="12"/>
  <c r="L46" i="12"/>
  <c r="K46" i="12"/>
  <c r="M45" i="12"/>
  <c r="L45" i="12"/>
  <c r="K45" i="12"/>
  <c r="M44" i="12"/>
  <c r="M43" i="12"/>
  <c r="L43" i="12"/>
  <c r="K43" i="12"/>
  <c r="M37" i="12"/>
  <c r="L37" i="12"/>
  <c r="M36" i="12"/>
  <c r="L36" i="12"/>
  <c r="M35" i="12"/>
  <c r="L35" i="12"/>
  <c r="K35" i="12"/>
  <c r="L32" i="12"/>
  <c r="L31" i="12"/>
  <c r="M30" i="12"/>
  <c r="L30" i="12"/>
  <c r="K30" i="12"/>
  <c r="M29" i="12"/>
  <c r="M27" i="12"/>
  <c r="L27" i="12"/>
  <c r="K27" i="12"/>
  <c r="M26" i="12"/>
  <c r="L26" i="12"/>
  <c r="K26" i="12"/>
  <c r="M23" i="12"/>
  <c r="L23" i="12"/>
  <c r="K23" i="12"/>
  <c r="M22" i="12"/>
  <c r="L22" i="12"/>
  <c r="K22" i="12"/>
  <c r="M21" i="12"/>
  <c r="L21" i="12"/>
  <c r="K21" i="12"/>
  <c r="M20" i="12"/>
  <c r="L20" i="12"/>
  <c r="K20" i="12"/>
  <c r="M18" i="12"/>
  <c r="L18" i="12"/>
  <c r="K18" i="12"/>
  <c r="M17" i="12"/>
  <c r="L17" i="12"/>
  <c r="K17" i="12"/>
  <c r="M14" i="12"/>
  <c r="L14" i="12"/>
  <c r="K14" i="12"/>
  <c r="M13" i="12"/>
  <c r="L13" i="12"/>
  <c r="K13" i="12"/>
  <c r="M12" i="12"/>
  <c r="L12" i="12"/>
  <c r="K12" i="12"/>
  <c r="M11" i="12"/>
  <c r="L11" i="12"/>
  <c r="K11" i="12"/>
  <c r="K10" i="12"/>
  <c r="M9" i="12"/>
  <c r="L9" i="12"/>
  <c r="K9" i="12"/>
  <c r="K91" i="12" s="1"/>
  <c r="M95" i="10"/>
  <c r="L95" i="10"/>
  <c r="K95" i="10"/>
  <c r="M91" i="10"/>
  <c r="L91" i="10"/>
  <c r="K91" i="10"/>
  <c r="M88" i="10"/>
  <c r="L88" i="10"/>
  <c r="K88" i="10"/>
  <c r="M87" i="10"/>
  <c r="L87" i="10"/>
  <c r="K87" i="10"/>
  <c r="M84" i="10"/>
  <c r="L84" i="10"/>
  <c r="K84" i="10"/>
  <c r="M83" i="10"/>
  <c r="L83" i="10"/>
  <c r="K83" i="10"/>
  <c r="M81" i="10"/>
  <c r="L81" i="10"/>
  <c r="K81" i="10"/>
  <c r="M80" i="10"/>
  <c r="L80" i="10"/>
  <c r="K80" i="10"/>
  <c r="M78" i="10"/>
  <c r="L78" i="10"/>
  <c r="K78" i="10"/>
  <c r="M77" i="10"/>
  <c r="L77" i="10"/>
  <c r="K77" i="10"/>
  <c r="M74" i="10"/>
  <c r="L74" i="10"/>
  <c r="K74" i="10"/>
  <c r="M72" i="10"/>
  <c r="L72" i="10"/>
  <c r="K72" i="10"/>
  <c r="M70" i="10"/>
  <c r="L70" i="10"/>
  <c r="K70" i="10"/>
  <c r="M68" i="10"/>
  <c r="L68" i="10"/>
  <c r="K68" i="10"/>
  <c r="M65" i="10"/>
  <c r="L65" i="10"/>
  <c r="K65" i="10"/>
  <c r="M61" i="10"/>
  <c r="M60" i="10"/>
  <c r="L60" i="10"/>
  <c r="K60" i="10"/>
  <c r="M58" i="10"/>
  <c r="L58" i="10"/>
  <c r="K58" i="10"/>
  <c r="M57" i="10"/>
  <c r="L57" i="10"/>
  <c r="K57" i="10"/>
  <c r="M56" i="10"/>
  <c r="L56" i="10"/>
  <c r="K56" i="10"/>
  <c r="M49" i="10"/>
  <c r="L49" i="10"/>
  <c r="K49" i="10"/>
  <c r="M35" i="10"/>
  <c r="L35" i="10"/>
  <c r="K35" i="10"/>
  <c r="M31" i="10"/>
  <c r="L31" i="10"/>
  <c r="K31" i="10"/>
  <c r="M29" i="10"/>
  <c r="L29" i="10"/>
  <c r="K29" i="10"/>
  <c r="M28" i="10"/>
  <c r="L28" i="10"/>
  <c r="K28" i="10"/>
  <c r="M26" i="10"/>
  <c r="L26" i="10"/>
  <c r="K26" i="10"/>
  <c r="M24" i="10"/>
  <c r="L24" i="10"/>
  <c r="K24" i="10"/>
  <c r="M21" i="10"/>
  <c r="L21" i="10"/>
  <c r="K21" i="10"/>
  <c r="M19" i="10"/>
  <c r="L19" i="10"/>
  <c r="K19" i="10"/>
  <c r="M16" i="10"/>
  <c r="L16" i="10"/>
  <c r="K16" i="10"/>
  <c r="M15" i="10"/>
  <c r="L15" i="10"/>
  <c r="K15" i="10"/>
  <c r="M14" i="10"/>
  <c r="L14" i="10"/>
  <c r="K14" i="10"/>
  <c r="M9" i="10"/>
  <c r="L9" i="10"/>
  <c r="K9" i="10"/>
  <c r="K96" i="10" s="1"/>
  <c r="M147" i="11"/>
  <c r="L147" i="11"/>
  <c r="K147" i="11"/>
  <c r="M142" i="11"/>
  <c r="L142" i="11"/>
  <c r="K142" i="11"/>
  <c r="M139" i="11"/>
  <c r="L139" i="11"/>
  <c r="K139" i="11"/>
  <c r="M138" i="11"/>
  <c r="L138" i="11"/>
  <c r="K138" i="11"/>
  <c r="M136" i="11"/>
  <c r="L136" i="11"/>
  <c r="K136" i="11"/>
  <c r="M135" i="11"/>
  <c r="L135" i="11"/>
  <c r="K135" i="11"/>
  <c r="M132" i="11"/>
  <c r="L132" i="11"/>
  <c r="K132" i="11"/>
  <c r="M131" i="11"/>
  <c r="L131" i="11"/>
  <c r="K131" i="11"/>
  <c r="L127" i="11"/>
  <c r="K127" i="11"/>
  <c r="L112" i="11"/>
  <c r="K112" i="11"/>
  <c r="M95" i="11"/>
  <c r="L95" i="11"/>
  <c r="K95" i="11"/>
  <c r="M91" i="11"/>
  <c r="L91" i="11"/>
  <c r="K91" i="11"/>
  <c r="M87" i="11"/>
  <c r="L87" i="11"/>
  <c r="K87" i="11"/>
  <c r="M84" i="11"/>
  <c r="L84" i="11"/>
  <c r="K84" i="11"/>
  <c r="M83" i="11"/>
  <c r="L83" i="11"/>
  <c r="K83" i="11"/>
  <c r="K78" i="11"/>
  <c r="M78" i="11"/>
  <c r="L78" i="11"/>
  <c r="M77" i="11"/>
  <c r="L77" i="11"/>
  <c r="K77" i="11"/>
  <c r="M76" i="11"/>
  <c r="L76" i="11"/>
  <c r="K76" i="11"/>
  <c r="M71" i="11"/>
  <c r="L71" i="11"/>
  <c r="M69" i="11"/>
  <c r="L69" i="11"/>
  <c r="K69" i="11"/>
  <c r="M68" i="11"/>
  <c r="L68" i="11"/>
  <c r="K68" i="11"/>
  <c r="M63" i="11"/>
  <c r="L63" i="11"/>
  <c r="K63" i="11"/>
  <c r="M62" i="11"/>
  <c r="L62" i="11"/>
  <c r="K62" i="11"/>
  <c r="M55" i="11"/>
  <c r="L55" i="11"/>
  <c r="K55" i="11"/>
  <c r="M52" i="11"/>
  <c r="L52" i="11"/>
  <c r="K52" i="11"/>
  <c r="M49" i="11"/>
  <c r="K49" i="11"/>
  <c r="K148" i="11" s="1"/>
  <c r="K153" i="11" s="1"/>
  <c r="G28" i="11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22" i="9"/>
  <c r="K22" i="9"/>
  <c r="M21" i="9"/>
  <c r="K21" i="9"/>
  <c r="M18" i="9"/>
  <c r="L18" i="9"/>
  <c r="K18" i="9"/>
  <c r="M16" i="9"/>
  <c r="L16" i="9"/>
  <c r="K16" i="9"/>
  <c r="M15" i="9"/>
  <c r="L15" i="9"/>
  <c r="K15" i="9"/>
  <c r="M14" i="9"/>
  <c r="L14" i="9"/>
  <c r="K14" i="9"/>
  <c r="M13" i="9"/>
  <c r="L13" i="9"/>
  <c r="K13" i="9"/>
  <c r="M12" i="9"/>
  <c r="L12" i="9"/>
  <c r="K12" i="9"/>
  <c r="M11" i="9"/>
  <c r="L11" i="9"/>
  <c r="K11" i="9"/>
  <c r="M10" i="9"/>
  <c r="L10" i="9"/>
  <c r="L38" i="9" s="1"/>
  <c r="K10" i="9"/>
  <c r="M9" i="9"/>
  <c r="K9" i="9"/>
  <c r="K38" i="9" s="1"/>
  <c r="M96" i="10" l="1"/>
  <c r="L96" i="10"/>
  <c r="L91" i="12"/>
  <c r="M91" i="12"/>
  <c r="L148" i="11"/>
  <c r="M38" i="9"/>
  <c r="M148" i="11"/>
  <c r="K96" i="12" l="1"/>
  <c r="K102" i="10"/>
  <c r="D23" i="7"/>
  <c r="D22" i="7"/>
  <c r="D21" i="7"/>
</calcChain>
</file>

<file path=xl/sharedStrings.xml><?xml version="1.0" encoding="utf-8"?>
<sst xmlns="http://schemas.openxmlformats.org/spreadsheetml/2006/main" count="1381" uniqueCount="776">
  <si>
    <t xml:space="preserve">Planeación Estratégica y Operativa </t>
  </si>
  <si>
    <t>Objetivos Estrategicos</t>
  </si>
  <si>
    <r>
      <rPr>
        <b/>
        <sz val="12"/>
        <color theme="1"/>
        <rFont val="Arial"/>
        <family val="2"/>
      </rPr>
      <t>1-</t>
    </r>
    <r>
      <rPr>
        <sz val="12"/>
        <color theme="1"/>
        <rFont val="Arial"/>
        <family val="2"/>
      </rPr>
      <t xml:space="preserve"> Modernizar la Imprenta Nacional, en un plazo de cinco años; que permita la mejora de los niveles de calidad con prácticas amigables con el ambiente.</t>
    </r>
  </si>
  <si>
    <r>
      <rPr>
        <b/>
        <sz val="12"/>
        <color theme="1"/>
        <rFont val="Arial"/>
        <family val="2"/>
      </rPr>
      <t xml:space="preserve">2- </t>
    </r>
    <r>
      <rPr>
        <sz val="12"/>
        <color theme="1"/>
        <rFont val="Arial"/>
        <family val="2"/>
      </rPr>
      <t>Mejorar la gestión de la Imprenta Nacional, en un plazo de cinco años; que permita la integración de los procesos en la prestación de los servicios y la sostenibilidad en el tiempo.</t>
    </r>
  </si>
  <si>
    <t>RESULTADOS AL 30 DE JUNIO</t>
  </si>
  <si>
    <t>Objetivos del PAO</t>
  </si>
  <si>
    <t xml:space="preserve"> Actividades</t>
  </si>
  <si>
    <t>Indicadores</t>
  </si>
  <si>
    <t xml:space="preserve">Meta
</t>
  </si>
  <si>
    <t>Subpartida presupuestaria</t>
  </si>
  <si>
    <t>Necesidad</t>
  </si>
  <si>
    <t>Monto presupuestado</t>
  </si>
  <si>
    <t xml:space="preserve">% EJECUCION de las actividades </t>
  </si>
  <si>
    <t>RESULTADOS (verificar contra meta programada)</t>
  </si>
  <si>
    <t>OBSERVACIONES</t>
  </si>
  <si>
    <t>CUMPLIDAS</t>
  </si>
  <si>
    <t>PARCIALMENTE CUMPLIDAS</t>
  </si>
  <si>
    <t>INCUMPLIDAS</t>
  </si>
  <si>
    <t>Diarios Oficiales</t>
  </si>
  <si>
    <t>Mejorar las condiciones de espacio, higiéne, servicios y presentación del área de atención al público.</t>
  </si>
  <si>
    <t>Compra de uniformes</t>
  </si>
  <si>
    <t xml:space="preserve">uniformes requeridos/uniformes adquiridos </t>
  </si>
  <si>
    <t>Mejorar la presentación personal de los funcionarios que atienden público.</t>
  </si>
  <si>
    <t>2.99.04</t>
  </si>
  <si>
    <t>Contratar empresa que confeccione los uniformes.</t>
  </si>
  <si>
    <t>Oferta realizada por convenio prorrogable y adjunta SICOP / Trámite en proveeduría </t>
  </si>
  <si>
    <t> Etapa Adjudicado </t>
  </si>
  <si>
    <t>Compra de mobiliario</t>
  </si>
  <si>
    <t>mobiliarios requerido/mobiliario adquirido</t>
  </si>
  <si>
    <t>5.01.04</t>
  </si>
  <si>
    <t>Definición de requerimientos / Pendiente de compra</t>
  </si>
  <si>
    <t>adquirir e instalar aires acondicionados</t>
  </si>
  <si>
    <t>aires requeridos/ aires adquiridos</t>
  </si>
  <si>
    <t>mejorar la calidad del entorno laboral</t>
  </si>
  <si>
    <t>compra de equipo de computo</t>
  </si>
  <si>
    <t>equipos requeridos / equipos adquiridos</t>
  </si>
  <si>
    <t>Reemplazar equipo que venció su vida util.</t>
  </si>
  <si>
    <t>5.01.05</t>
  </si>
  <si>
    <t>sustituir equipo</t>
  </si>
  <si>
    <t>Informática debe realizar la compra a nivel Institucional</t>
  </si>
  <si>
    <t>2.99.05</t>
  </si>
  <si>
    <t>Pendiente de compra</t>
  </si>
  <si>
    <t xml:space="preserve"> Rollos de papel Térmico </t>
  </si>
  <si>
    <t>rollos requeridos/rollos adquiridos</t>
  </si>
  <si>
    <t xml:space="preserve">Impresión de facturas para clientes de contado </t>
  </si>
  <si>
    <t>2.99.03</t>
  </si>
  <si>
    <t>cumplir con entrega de factura</t>
  </si>
  <si>
    <t>Trámite en Junta y Proveeduría</t>
  </si>
  <si>
    <t>2.99.99</t>
  </si>
  <si>
    <t xml:space="preserve">Laminado de vidrio para protección solar </t>
  </si>
  <si>
    <t xml:space="preserve">Polarizado requerido/ polarizado adquirido </t>
  </si>
  <si>
    <t xml:space="preserve">Contratar a una empresa que realice tapicería de panelería </t>
  </si>
  <si>
    <t>Infraestructura requerida/infraestructura adquirida</t>
  </si>
  <si>
    <t>1.04.06</t>
  </si>
  <si>
    <t>Tapicería de paneles</t>
  </si>
  <si>
    <t>Contratación de una empresa que brinde el servicio integral de call center (outsoursing)</t>
  </si>
  <si>
    <t>Servicio requerido/Servicio contratado</t>
  </si>
  <si>
    <t>Implementar un centro de atención telefónica eficiente.</t>
  </si>
  <si>
    <t>un call center.</t>
  </si>
  <si>
    <t>Ofrecer los servicios de Diarios Oficiales a nivel nacional.</t>
  </si>
  <si>
    <t>Gíras programadas / gíras realizadas</t>
  </si>
  <si>
    <t>no determinada</t>
  </si>
  <si>
    <t>1.05.02</t>
  </si>
  <si>
    <t xml:space="preserve">Viáticos </t>
  </si>
  <si>
    <t xml:space="preserve"> Promoción y Divulgación</t>
  </si>
  <si>
    <t>necesidad</t>
  </si>
  <si>
    <t>Promocionar los productos y servicios de la instiución, así como su imagen institucional, tanto a nivel externo como interno</t>
  </si>
  <si>
    <t>Publicidad</t>
  </si>
  <si>
    <t>Campañas realizadas/campañas programadas</t>
  </si>
  <si>
    <t>1 campaña en medios masivos y 1 campaña a nivel interno</t>
  </si>
  <si>
    <t>1.03.02</t>
  </si>
  <si>
    <t>contratación de pauta publicitaria, rotulación, producción audiovisual, artículos promocionales, entre otros</t>
  </si>
  <si>
    <t>Participación en ferias y giras estratégicas</t>
  </si>
  <si>
    <t>Participaciones o giras realizadas/participaciones o giras programadas</t>
  </si>
  <si>
    <t>4 participaciones entre otras visitas promocionales</t>
  </si>
  <si>
    <t>4 giras a escuelas por motivo de la celebración del día del libro en el mes de abril.</t>
  </si>
  <si>
    <t>2.03.05</t>
  </si>
  <si>
    <t>Se están definiendo los requerimientos para formular el reporte de necesidades</t>
  </si>
  <si>
    <t>Material promocional</t>
  </si>
  <si>
    <t>bolsas requeridas/bolsas adquiridas</t>
  </si>
  <si>
    <t>compra de 800 bolsas con logo impreso</t>
  </si>
  <si>
    <t>Bolsas de cabrel</t>
  </si>
  <si>
    <t>Aún hay bolsas en existencia. </t>
  </si>
  <si>
    <t>Se proyecta la compra para el último trimestre del año</t>
  </si>
  <si>
    <t>Actividades protocolarias y sociales</t>
  </si>
  <si>
    <t>Actividades realizadas/actividades programadas</t>
  </si>
  <si>
    <t xml:space="preserve">Celebraciones: 140 años de circulación diaria de La Gaceta, 182 aniversario de la Imprenta Nacional </t>
  </si>
  <si>
    <t>1.07.02</t>
  </si>
  <si>
    <t>Celebración de los 140 años de La Gaceta</t>
  </si>
  <si>
    <t>La actividad del 183 aniversario de la Imprenta Nacional está por definirse, en razón de las directrices de contención de gasto.</t>
  </si>
  <si>
    <t>Alimentos y bebidas</t>
  </si>
  <si>
    <t>Presupuesto asignado/presupuesto ejecutado</t>
  </si>
  <si>
    <t>Contar con alimentos y bebidas para reuniones importantes y sesiones de trabajo con clientes estratégicos</t>
  </si>
  <si>
    <t>2.02.03</t>
  </si>
  <si>
    <t>Contar con implementos necesarios para la actividad de comunicación y periodismo</t>
  </si>
  <si>
    <t>Compra de equipo de comunicación</t>
  </si>
  <si>
    <t>5.01.03</t>
  </si>
  <si>
    <t>Segundo semestre</t>
  </si>
  <si>
    <t>Contar con mobiliario y equipo necesario para la función de periodismo</t>
  </si>
  <si>
    <t>Compra de mobiliario y equipo para la periodista</t>
  </si>
  <si>
    <t>Compra de archivo</t>
  </si>
  <si>
    <t>Archivo con llave</t>
  </si>
  <si>
    <t>Trámite en Proveeduría</t>
  </si>
  <si>
    <t>Cambio de computadora</t>
  </si>
  <si>
    <t>Computadora portátil</t>
  </si>
  <si>
    <t>Contar con teléfonos móviles</t>
  </si>
  <si>
    <t>Compra de 2 planes telefónicos</t>
  </si>
  <si>
    <t>1.02.04</t>
  </si>
  <si>
    <t>Planes telefónicos</t>
  </si>
  <si>
    <t>En trámite de compra</t>
  </si>
  <si>
    <t>La Dirección General debe dar un visto bueno.</t>
  </si>
  <si>
    <t>Contar con seguro de mercadería en tránsito</t>
  </si>
  <si>
    <t>Contar con póliza de seguro</t>
  </si>
  <si>
    <t>1 póliza anual</t>
  </si>
  <si>
    <t>1.06.01</t>
  </si>
  <si>
    <t>Seguro</t>
  </si>
  <si>
    <t>Póliza vigente</t>
  </si>
  <si>
    <t>Cambio de ventanas y puertas</t>
  </si>
  <si>
    <t>Contratación programada/contratación realizada</t>
  </si>
  <si>
    <t>Cambio total de ventanas y puertas de las oficinas de Comercialización y Despacho</t>
  </si>
  <si>
    <t>2.03.01</t>
  </si>
  <si>
    <t>Compra de materiales y herramientas</t>
  </si>
  <si>
    <t>compras realizadas/compras programadas</t>
  </si>
  <si>
    <t>Compras y contrataciones necesarias</t>
  </si>
  <si>
    <t>1,08,04</t>
  </si>
  <si>
    <t>Mantenimiento y repuestos para Maquina Contadora, flejadora y Empacadora</t>
  </si>
  <si>
    <t>El mantenimiento depende de las necesidade de cada máquina</t>
  </si>
  <si>
    <t>2,03,06</t>
  </si>
  <si>
    <t>Materiales y productos plásticos, (rollos de plástico para paletizar y empacar</t>
  </si>
  <si>
    <t>Reporte de necesidades en trámite de aprobación por la Junta Adm.</t>
  </si>
  <si>
    <t>5,01,02</t>
  </si>
  <si>
    <t>carretilla para transporte de mercadería</t>
  </si>
  <si>
    <t>Se están cotizando varios modelos para solicitar la compra</t>
  </si>
  <si>
    <t>5,01,04</t>
  </si>
  <si>
    <t>mesa de trabajo con rodines</t>
  </si>
  <si>
    <t>Impresora de recibos</t>
  </si>
  <si>
    <t>1,08,01</t>
  </si>
  <si>
    <t>Reparación de las paredes de bodega y zona de empaque de la Unidad de Despacho</t>
  </si>
  <si>
    <t>Se pretende que este trabajo lo asuma la empresa contratada para mantenimiento del edificio (Servicios Generales)</t>
  </si>
  <si>
    <t>TOTAL METAS</t>
  </si>
  <si>
    <t>DIRECCION DE COMERCIALIZACION</t>
  </si>
  <si>
    <t>RESPONSABLE: LICDA, SANDRA GAMBOA SALAZAR</t>
  </si>
  <si>
    <t>FIRMA</t>
  </si>
  <si>
    <t>TOTAL DE METAS FIJADAS</t>
  </si>
  <si>
    <t>FECHA</t>
  </si>
  <si>
    <t>METAS CUMPLIDAS</t>
  </si>
  <si>
    <t>METAS PARCIALMENTE CUM</t>
  </si>
  <si>
    <t>METAS INCUMPLIDAS</t>
  </si>
  <si>
    <t>DIRECCION ADMINISTRATIVA FINANCIERA</t>
  </si>
  <si>
    <t>Indicadores de Gestión</t>
  </si>
  <si>
    <t>Proveer los servicios publicos generales , tales como Agua, Electricidad, Correos, Telecomunicaciones y Municipales.</t>
  </si>
  <si>
    <t>Cantidad de pagos efectivos realizados/ cantidad de pagos anuales por realizar.</t>
  </si>
  <si>
    <t>1,02,01</t>
  </si>
  <si>
    <t>Servicio Acueductos y Alcantarillados (AyA)</t>
  </si>
  <si>
    <t>1,02,02</t>
  </si>
  <si>
    <t>Servicios de Electricidad   (CNFL)</t>
  </si>
  <si>
    <t>1,02,03</t>
  </si>
  <si>
    <t>Servicio de Correos / Apartado postal - Distribucion y envio de paquetes</t>
  </si>
  <si>
    <t>1,02,04</t>
  </si>
  <si>
    <t xml:space="preserve">Servicios Telefónicos    I.C.E </t>
  </si>
  <si>
    <t>Servicio Telefonia celular</t>
  </si>
  <si>
    <t>1,02,99</t>
  </si>
  <si>
    <t>Recolección de desechos bioinfecciosos</t>
  </si>
  <si>
    <t>1.03.01</t>
  </si>
  <si>
    <t>Información y concursos Recursos Humanos</t>
  </si>
  <si>
    <t>Fotocopias empastes e impresiones</t>
  </si>
  <si>
    <t>1.03.03</t>
  </si>
  <si>
    <t>Servicio de impresión en caso de emergencia.</t>
  </si>
  <si>
    <t>1.03.06</t>
  </si>
  <si>
    <t>Comisiones.</t>
  </si>
  <si>
    <t>Servicios Municipales   (pago trimestral)</t>
  </si>
  <si>
    <t>Gestionar y administrar todos los servicios contratados que la institucion compra a efecto de contar de manera oportuna con cada uno de ellos.</t>
  </si>
  <si>
    <t>1,04,01</t>
  </si>
  <si>
    <t>Servicios Medico de Empresa</t>
  </si>
  <si>
    <t>Se promovió la contratación en el primer semestre/ No hubo oferentes, se declaró Infructuosa</t>
  </si>
  <si>
    <t>1,04,03</t>
  </si>
  <si>
    <t xml:space="preserve">Integración de proyectos </t>
  </si>
  <si>
    <t xml:space="preserve">Servicios de Ingenieria </t>
  </si>
  <si>
    <t>Obra para mantenimiento del edificio</t>
  </si>
  <si>
    <t>Ingeniería según demanda de servicios</t>
  </si>
  <si>
    <t>1.04.04</t>
  </si>
  <si>
    <t>Servicios profesionales en ciencias económicas.</t>
  </si>
  <si>
    <t>1,04,06</t>
  </si>
  <si>
    <t>Servicios de Limpieza   (Incluye pago de reajustes de precio)</t>
  </si>
  <si>
    <t xml:space="preserve">Servicio de Jardineria </t>
  </si>
  <si>
    <t>Contratación prevista para el segundo semestre del año</t>
  </si>
  <si>
    <t>Servicios de Mensajería</t>
  </si>
  <si>
    <t>Prevision</t>
  </si>
  <si>
    <t>Servicios de Seguridad y Vigilancia  ( Incluye pago de reajustes de precio)</t>
  </si>
  <si>
    <t>Se realizo en 1. semestre</t>
  </si>
  <si>
    <t>Limpieza de tanques de aguas residuales</t>
  </si>
  <si>
    <t>Se espera contratar segundo semestre</t>
  </si>
  <si>
    <t>Previsión</t>
  </si>
  <si>
    <t>Se realizo en 1.semestre</t>
  </si>
  <si>
    <t>Servicios  de  copias de llaves  y cerrajeria</t>
  </si>
  <si>
    <t>1,04,99</t>
  </si>
  <si>
    <t>Revisión técnica montacargas Bodega.</t>
  </si>
  <si>
    <t>varios</t>
  </si>
  <si>
    <t>Mantenimiento de rotulos luminosos.</t>
  </si>
  <si>
    <t>Revisión técnica vehículos</t>
  </si>
  <si>
    <t>Servicio de Fumigacion</t>
  </si>
  <si>
    <t>Pago de servicio publico de transporte en taxi, en situaciones que no haya disponibilidad de transporte con los vehiculos de la institución.</t>
  </si>
  <si>
    <t>Gestionar ante los departamentos de Financiero y Proveeduria Institucional, la reserva presupuestarias correspondiente a efecto de disponer de recursos para la cancelacion de esos servicios.</t>
  </si>
  <si>
    <t>No es factible predecir la cantidad de servicios que puedan requerirse durante el año.</t>
  </si>
  <si>
    <t>1,05,01</t>
  </si>
  <si>
    <t>Servicio de Taxi</t>
  </si>
  <si>
    <t>Traslados para funciones propias de la Contraloría.</t>
  </si>
  <si>
    <t>Se promovió la contratación en el primer semestre/  Al 30 d ejunio esta en proceso de adjudicacion</t>
  </si>
  <si>
    <t>Transporte varios</t>
  </si>
  <si>
    <t>En proceso de contratacion</t>
  </si>
  <si>
    <t>Peajes y parquimetros</t>
  </si>
  <si>
    <t>Contrato vigente a Dic 2018</t>
  </si>
  <si>
    <t>Gíras para encuestas de los servicios brindados por la institución.</t>
  </si>
  <si>
    <t>Viaticos varios</t>
  </si>
  <si>
    <t>Garantizar a la Organización la protección y salvaguarda de los activos mediante la  prestación de los servicios públicos indispensables, bajo la modalidad de SEGUROS DEL ESTADO (Póliza de Incendio, Equipo informático y responsabilidad civil)</t>
  </si>
  <si>
    <t>Gestionar ante los departamentos de Financiero y Proveeduria Institucional, las reservas presupuestarias correspondientes a efecto de pagar oportunamente los servicios por concepto de seguros.</t>
  </si>
  <si>
    <t>100.%</t>
  </si>
  <si>
    <t>1,06,01</t>
  </si>
  <si>
    <t>Seguro de Incendio Y Polizas</t>
  </si>
  <si>
    <t>En tramite contratacion nueva la cual contiene equipos adicionales</t>
  </si>
  <si>
    <t>En proceso para el 2. semestre</t>
  </si>
  <si>
    <t>Contratar una empresa que realice obras de construcciones y mejoras menores, así como que, brinde los servicios de albañilería, carpintería, soldadura, fontanería y electricidad.</t>
  </si>
  <si>
    <t>Tramitar la contratacion de los servicios para atender los requerimientos de mantenimiento general de las instalaciones del edificio de la Imprenta Nacional.</t>
  </si>
  <si>
    <t>Empresa contratada</t>
  </si>
  <si>
    <t>Servicios de Mantenimiento y obras menores al Edificio</t>
  </si>
  <si>
    <t>Contratación en proceso</t>
  </si>
  <si>
    <t>Dar mantenimiento a los orinales colocados en los servicios sanitarios de los hombres, debido a que, por tratarse de nuevas tecnologias "libres de agua", requieren sustitucion de filtros cada 7000 usos.</t>
  </si>
  <si>
    <t xml:space="preserve">Tramitar la compra de los filtros requeridos para dar el respectivo mantenimiento. </t>
  </si>
  <si>
    <t>filtros cambiados en los orinales entre filtros programados a cambiar.</t>
  </si>
  <si>
    <t>1.08.04</t>
  </si>
  <si>
    <t>1.08.05</t>
  </si>
  <si>
    <t xml:space="preserve">Se pagan en el 2. semestre </t>
  </si>
  <si>
    <t>En proceso para el 2do semestre</t>
  </si>
  <si>
    <t>Garantizar la continuidad del  funcionamiento del sistema de circuito cerrado de TV, Central Telefonica y barra de control de acceso vehicular.</t>
  </si>
  <si>
    <t>Gestionar y administrar los servicios contratados a efecto de contar de manera oportuna con cada uno de ellos.</t>
  </si>
  <si>
    <t>1,08,06</t>
  </si>
  <si>
    <t>1.08.07</t>
  </si>
  <si>
    <t>Contratacion en proceso</t>
  </si>
  <si>
    <t>1,08,99</t>
  </si>
  <si>
    <t>2do semestre</t>
  </si>
  <si>
    <t>compromiso contrato Mantenimiento de Edificio Aprobado por Junta Adm el 17/07/2018</t>
  </si>
  <si>
    <t>1.99.05</t>
  </si>
  <si>
    <t>Deducibles</t>
  </si>
  <si>
    <t>1.99.99</t>
  </si>
  <si>
    <t>Combustibles</t>
  </si>
  <si>
    <t>2.01.01</t>
  </si>
  <si>
    <t>No se ha usado</t>
  </si>
  <si>
    <t>2.01.02</t>
  </si>
  <si>
    <t>Medicinas varias</t>
  </si>
  <si>
    <t>2,01,04</t>
  </si>
  <si>
    <t>Pinturas y diluyentes</t>
  </si>
  <si>
    <t xml:space="preserve">Saldo compromiso para contrataciones servicios de mantenimiento pendientes </t>
  </si>
  <si>
    <t>Mantener en  funcionamiento la fotocopiadora XEROX - PHASER 3635 MFP .</t>
  </si>
  <si>
    <t>Gestionar la compra  de insumos de  la fotocopiadora</t>
  </si>
  <si>
    <t>Fotocopiadora funcionando</t>
  </si>
  <si>
    <t>Tonner para la impresora XEROX PHASER 3635 MFP</t>
  </si>
  <si>
    <t>Pendiente 2do semestre</t>
  </si>
  <si>
    <t>2.01.99</t>
  </si>
  <si>
    <t xml:space="preserve">Mantenimiento </t>
  </si>
  <si>
    <t>Placas para rotulación de estanterías</t>
  </si>
  <si>
    <t>2.03.03</t>
  </si>
  <si>
    <t>Mantenimiento</t>
  </si>
  <si>
    <t>2.03.04</t>
  </si>
  <si>
    <t>Gestionar la compra  de repuestos para el sistema de Circuito Cerrado/ Central Telefonica/ y Barra de control de acceso vehicular.</t>
  </si>
  <si>
    <t>stok de repuestos disponible</t>
  </si>
  <si>
    <t>2,04,02</t>
  </si>
  <si>
    <t>Repuestos para el sistema de Circuito Cerrado,  Central Telefónica y Barra de control de acceso vehicular.</t>
  </si>
  <si>
    <t xml:space="preserve">en proceso de contratacion </t>
  </si>
  <si>
    <t>Garantizar la ingesta de agua libre de contaminacion, asi como  la limpieza de los orinales en los servicios sanitarios de hombres.</t>
  </si>
  <si>
    <t>Gestionar la compra de filtros para las fuentes de agua y orinales de los servicios sanitarios de hombres</t>
  </si>
  <si>
    <t>Repuestos disponibles</t>
  </si>
  <si>
    <t>Filtros para fuentes de agua /  Filtros para orinales</t>
  </si>
  <si>
    <t>2.03.06</t>
  </si>
  <si>
    <t>2.03.99</t>
  </si>
  <si>
    <t>2.04.01</t>
  </si>
  <si>
    <t>Proveer a todos los departamentos de materiales y suministros de oficina</t>
  </si>
  <si>
    <t>Gestionar oportunamente la compra de materiales y utiles de oficina</t>
  </si>
  <si>
    <t>Materiales disponibles.</t>
  </si>
  <si>
    <t>2,99,01</t>
  </si>
  <si>
    <t>Utiles y materiales de oficina y de cómputo</t>
  </si>
  <si>
    <t>2.99.02</t>
  </si>
  <si>
    <t>Electrodos adhesivos</t>
  </si>
  <si>
    <t>Vendaje neuromuscular</t>
  </si>
  <si>
    <t>Materiales de uso médico</t>
  </si>
  <si>
    <t>2,99,03</t>
  </si>
  <si>
    <t>Compra de papel varios</t>
  </si>
  <si>
    <t>En proceso de compra</t>
  </si>
  <si>
    <t>Utiles y materiales de oficina, de papel</t>
  </si>
  <si>
    <t>Disponer de repuestos para la dispensa de papel higienico y jabon liquido</t>
  </si>
  <si>
    <t>2,99,05</t>
  </si>
  <si>
    <t>Dispensadores de Jabon Liquido y Papel Higienico</t>
  </si>
  <si>
    <t>Contribuir con la higiene del personal abasteciendo de jabon liquido para uso en los  servicios sanitarios.</t>
  </si>
  <si>
    <t>Jabon Liquido</t>
  </si>
  <si>
    <t>artículos de limpieza de vehículos</t>
  </si>
  <si>
    <t>Desodorante ambiental Médico</t>
  </si>
  <si>
    <t>Garantizar la continuidad del  funcionamiento del sistema de circuito cerrado de TV..</t>
  </si>
  <si>
    <t>% de gestiones realizadas de  en relación a lo programado</t>
  </si>
  <si>
    <t>5,01,03</t>
  </si>
  <si>
    <t>Cámaras para el sistema de Circuito Cerrado/ para sustituir en caso de daños y otros imprevistos.</t>
  </si>
  <si>
    <t xml:space="preserve">Gestionar la compra de componentes diferentes a las camaras que se localizan en el grabador principal del sistema.  Por ejemplo: disco duro u otros similares </t>
  </si>
  <si>
    <t>5,01,05</t>
  </si>
  <si>
    <t>Componentes del sistema de Circuito Cerrado / Central Telefonica</t>
  </si>
  <si>
    <t>Tesorería</t>
  </si>
  <si>
    <t xml:space="preserve">Optimizar el registro y control de pagos.    </t>
  </si>
  <si>
    <t>Uso adecuado de los sistemas de información.</t>
  </si>
  <si>
    <t xml:space="preserve">% De la Cantidad de pagos realizados en relación a los recibidos para trámite </t>
  </si>
  <si>
    <t>Total pagos al 30 de diciembre 2018</t>
  </si>
  <si>
    <t>1.09.99</t>
  </si>
  <si>
    <t>Previsión financiero</t>
  </si>
  <si>
    <t>1.07.01</t>
  </si>
  <si>
    <t>1.08.08</t>
  </si>
  <si>
    <t>Previsión para servicios.</t>
  </si>
  <si>
    <t xml:space="preserve"> Realizar un registro y control de los ingresos eficiente y oportuno.</t>
  </si>
  <si>
    <t>Control y registro de ingresos</t>
  </si>
  <si>
    <t>% de ingresos incluidos en relación a lo recibidos.</t>
  </si>
  <si>
    <t>Total de Ingresos al 30 de diciembre 2018</t>
  </si>
  <si>
    <t>2.04.02</t>
  </si>
  <si>
    <t>Contar con los insumos necesarios para el buen funcionamiento de la Unidad</t>
  </si>
  <si>
    <t>Compras programadas / compras realizadas</t>
  </si>
  <si>
    <t>Contar con los insumos necesarios para el buen funcionamiento de la Unidad, antes del mes de junio</t>
  </si>
  <si>
    <t>Papel Termico para impresora Star TSP 100III</t>
  </si>
  <si>
    <t>Varios financiero</t>
  </si>
  <si>
    <t>1.08.99</t>
  </si>
  <si>
    <t>1.09.02</t>
  </si>
  <si>
    <t>2.99.01</t>
  </si>
  <si>
    <t>6.01.02</t>
  </si>
  <si>
    <t>Recursos Humanos</t>
  </si>
  <si>
    <t>CUMPLIR CON TODAS LAS TAREAS Y RESPONSABILIDADES COMPETENCIA DE RECURSOS HUMANOS</t>
  </si>
  <si>
    <t>* ELABORAR PLANILLAS, 
* ELABORAR Y DAR SEGUIMIENTO AL PRESUPUESTO DE REMUNERACIONES,    * EFECTUAR DIVERSOS ESTUDIOS DE PUESTOS, 
* EFECTUAR DIVERSOS MOVIMIENTOS DE PERSONAL, ENTRE OTROS</t>
  </si>
  <si>
    <t>% DE ACTIVIDADES REALIZADAS EN RELACION CON LAS ACTIVIDADES PROGRAMADAS</t>
  </si>
  <si>
    <t>N/A</t>
  </si>
  <si>
    <t>Cumplir eficientemente con las funciones del manejo de Recurso Humano.</t>
  </si>
  <si>
    <t>ACTIVIDADES QUE SE DESARROLLAN DIARIAMENTE</t>
  </si>
  <si>
    <t>Riesgos de trabajo.</t>
  </si>
  <si>
    <t>OPTIMIZAR LOS RECURSOS ASIGNADOS EN FUNCION DE LAS NECESIDADES DE NUESTROS USUARIOS</t>
  </si>
  <si>
    <t>CANTIDAD DE GESTIONES REALIZADAS EN RELACION CON LO PROGRAMADO</t>
  </si>
  <si>
    <t>relojes marcadores en buen estado</t>
  </si>
  <si>
    <t>EN TRAMITE DE CONTRATACION EN LA PROVEEDURÍA</t>
  </si>
  <si>
    <t>Archivadores moviles</t>
  </si>
  <si>
    <t>PROPONER Y GESTIONAR ACTIVIDADES DE CAPACITACION DIRIGIDAS A TODO EL PERSONAL</t>
  </si>
  <si>
    <t>BECAS A FUNCIONARIOS</t>
  </si>
  <si>
    <t>Becas asignadas /becas programadas para asignar</t>
  </si>
  <si>
    <t>6.02.01</t>
  </si>
  <si>
    <t>Capacitación a funcionarios</t>
  </si>
  <si>
    <t>5.01.01</t>
  </si>
  <si>
    <t>GESTIONAR LA ADQUISIION DE TRITURADORA DE PAPEL GRANDE</t>
  </si>
  <si>
    <t>EFECTUAR LOS TRAMITES DE CONTRATACION</t>
  </si>
  <si>
    <t>Suministros programados para comprar / suministros adquiridos</t>
  </si>
  <si>
    <t>5.01.02</t>
  </si>
  <si>
    <t>Necesidades propias de la oficina.</t>
  </si>
  <si>
    <t>PENDIENTE DE CONTRATACION</t>
  </si>
  <si>
    <t>6.06.01</t>
  </si>
  <si>
    <t>Reclamos administrativos</t>
  </si>
  <si>
    <t>PENDIENTE SEGÚN REQUERIMIENTOS EN EL AÑO</t>
  </si>
  <si>
    <t>Archivo Central</t>
  </si>
  <si>
    <t>Brindar a los usuarios internos y externos del Archivo Central el servicio que requieren con eficacia.</t>
  </si>
  <si>
    <t>Tramitar la compra de repuestos y la sustitución de componentes de la fotocopiadora Ricoh modelo MP 2553, según las necesidades probables de la máquina.</t>
  </si>
  <si>
    <t>% de los usuarios atendidos</t>
  </si>
  <si>
    <t>Repuestos y sustitución de componentes de la fotocopiadora Ricoh modelo MP 2553, según las necesidades probables de la máquina.</t>
  </si>
  <si>
    <t>Atender a los clientes internos y externos con servicio de fotocopiado.</t>
  </si>
  <si>
    <t>Servicio de visitas de técnicos de la empresa Ricoh para brindar mano de obra en tareas de mantenimiento e instalación de componentes de la fotocopiadora modelo MP 2553.</t>
  </si>
  <si>
    <t>Atender a los clientes internos y externos con servicio de envío de imágenes escaneadas.</t>
  </si>
  <si>
    <t>Licencia a la aplicación Winrar.</t>
  </si>
  <si>
    <t>Servicios médicos</t>
  </si>
  <si>
    <t>Brindar los servicios de salud a la población de la Imprenta Nacional</t>
  </si>
  <si>
    <t>Realizar los tramites para la compra de los medicamentos y atender a los pacientes</t>
  </si>
  <si>
    <t>Pacientes atendidos por mes</t>
  </si>
  <si>
    <t>100% de las consultas</t>
  </si>
  <si>
    <t>Atención médica</t>
  </si>
  <si>
    <t>6,283,000,00</t>
  </si>
  <si>
    <t>RESPONSABLE:  LIC. MARCO MENA BRENES</t>
  </si>
  <si>
    <t>Arte y Diseño</t>
  </si>
  <si>
    <t xml:space="preserve">Elaborar impresos comerciales conforme a las especificaciones técnicas y de tiempo requeridas por el cliente para el cumplimiento de los compromisos adquiridos. </t>
  </si>
  <si>
    <t>Programado / logrado</t>
  </si>
  <si>
    <t>Contrato de Mantenimiento de Licenciamiento de Adobe CC</t>
  </si>
  <si>
    <t>En proceso</t>
  </si>
  <si>
    <t>2.01.04</t>
  </si>
  <si>
    <t>Toner Xerox C70</t>
  </si>
  <si>
    <t>3.000.000.</t>
  </si>
  <si>
    <t>Equipo de impresión digital</t>
  </si>
  <si>
    <t>Litografía</t>
  </si>
  <si>
    <t>Contrato de Mantenimiento de sistemas de enfriamiento</t>
  </si>
  <si>
    <t xml:space="preserve">Lacas de Impresión de acabado mate </t>
  </si>
  <si>
    <t>Alcohol ISO propílico</t>
  </si>
  <si>
    <t>Tintas</t>
  </si>
  <si>
    <t>Repuestos Prensas Offset</t>
  </si>
  <si>
    <t>Paños de Lavado para Prensas</t>
  </si>
  <si>
    <t>Retazos de Tela</t>
  </si>
  <si>
    <t>Limpiador de rodillos</t>
  </si>
  <si>
    <t>Crema Desengrasante</t>
  </si>
  <si>
    <t>Esponjas de Celulosa</t>
  </si>
  <si>
    <t>Mantillas para Prensas</t>
  </si>
  <si>
    <t>Fotomecánica</t>
  </si>
  <si>
    <t xml:space="preserve">Mantenimiento Preventivo y correctivo Ploter Epson </t>
  </si>
  <si>
    <t>Papel en rollo para pruebas de color.</t>
  </si>
  <si>
    <t>Fijador  de Planchas</t>
  </si>
  <si>
    <t xml:space="preserve">Insumos para impresión de carnets para comercializar </t>
  </si>
  <si>
    <t>Repuestos equipo de computo</t>
  </si>
  <si>
    <t>2.05.01</t>
  </si>
  <si>
    <t>Planchas</t>
  </si>
  <si>
    <t>Guillotinas</t>
  </si>
  <si>
    <t xml:space="preserve">Elaborar impresos comerciales conforme a las especificaciones técnicas y de tiempo requeridas por el cliente para el cumplimiento de los compromisos adquiridos. 
</t>
  </si>
  <si>
    <t>Son las expuestas en filas anteriores</t>
  </si>
  <si>
    <t xml:space="preserve">Contrato de Mantenimiento de Guillotinas </t>
  </si>
  <si>
    <t>Lubricantes Silicón</t>
  </si>
  <si>
    <t>Repuestos Varios para Guillotinas</t>
  </si>
  <si>
    <t xml:space="preserve">Guillotinas </t>
  </si>
  <si>
    <t>Encuadernación</t>
  </si>
  <si>
    <t xml:space="preserve">
Elaborar impresos comerciales conforme a las especificaciones técnicas y de tiempo requeridas por el cliente para el cumplimiento de los compromisos adquiridos. 
</t>
  </si>
  <si>
    <t xml:space="preserve">Contratos de Mantenimiento de las maquinas </t>
  </si>
  <si>
    <t>Repuestos Eléctricos para la diferentes maquinas</t>
  </si>
  <si>
    <t xml:space="preserve">2.03.06 </t>
  </si>
  <si>
    <t xml:space="preserve">Plástico para empaque </t>
  </si>
  <si>
    <t xml:space="preserve">Plástico para laminar </t>
  </si>
  <si>
    <t xml:space="preserve">Repuestos Maq.. Tigra, , perforadoras, vibradoras </t>
  </si>
  <si>
    <t>Cola blanca y roja</t>
  </si>
  <si>
    <t>Cola granulada</t>
  </si>
  <si>
    <t>Resortes</t>
  </si>
  <si>
    <t>Perforadora automática</t>
  </si>
  <si>
    <t>Formación de Folletos</t>
  </si>
  <si>
    <t xml:space="preserve">
Elaborar impresos comerciales conforme a las especificaciones técnicas y de tiempo requeridas por el cliente para el cumplimiento de los compromisos adquiridos. 
</t>
  </si>
  <si>
    <t>Contrato de Mantenimiento preventivo y correctivo para maquina Duplo 5000</t>
  </si>
  <si>
    <t>Contrato de Mantenimiento Preventivo y correctivo Maquinq Presto 90</t>
  </si>
  <si>
    <t>Thinner</t>
  </si>
  <si>
    <t>Repuestos Duplo 5000</t>
  </si>
  <si>
    <t>Repuestos Presto 90</t>
  </si>
  <si>
    <t>Flejes</t>
  </si>
  <si>
    <t>Dobladoras</t>
  </si>
  <si>
    <t xml:space="preserve">
Elaborar impresos comerciales conforme a las especificaciones técnicas y de tiempo requeridas por el cliente para el cumplimiento de los compromisos adquiridos. 
</t>
  </si>
  <si>
    <t xml:space="preserve">Contrato de Mantenimiento de maquinas dobladoras </t>
  </si>
  <si>
    <t>Aceite Penetrante W40</t>
  </si>
  <si>
    <t>Adquisición de repuestos</t>
  </si>
  <si>
    <t xml:space="preserve">Dobladora de tirajes pequeños </t>
  </si>
  <si>
    <t>Tipografías</t>
  </si>
  <si>
    <t>Son los expuestos en filas anteriores</t>
  </si>
  <si>
    <t>Troqueles y Cliques</t>
  </si>
  <si>
    <t>Mantenimiento y Reparación de equipo</t>
  </si>
  <si>
    <t>Dirección de Producción</t>
  </si>
  <si>
    <t xml:space="preserve">
1- Publicar la información de Diarios Oficiales en los plazos definidos por normativa, para la mejora del tiempo de respuesta 
2- Elaborar impresos comerciales conforme a las especificaciones técnicas y de tiempo requeridas por el cliente para el cumplimiento de los compromisos adquiridos. 
</t>
  </si>
  <si>
    <t>Hacer que todo lo programado suceda.</t>
  </si>
  <si>
    <t>1.04.01</t>
  </si>
  <si>
    <t>Pruebas de laboratorio de papel</t>
  </si>
  <si>
    <t xml:space="preserve">Mejoras al sistema integrado en las secciones de producción </t>
  </si>
  <si>
    <t xml:space="preserve">FIRMA     </t>
  </si>
  <si>
    <t>Imprenta Nacional  PAO -  2018  Dirección General</t>
  </si>
  <si>
    <t>Planificación Institucional</t>
  </si>
  <si>
    <t>Generar acciones  que permitan impulsar a la institución en el cumplimiento de la Política ambiental.</t>
  </si>
  <si>
    <t xml:space="preserve">1-mediante  Folletos, carteles,  brouchures y cortos comerciales se buscará generar conciencia ambiental. </t>
  </si>
  <si>
    <t>cantidad de folletos impresos y distribuidos entre el personal</t>
  </si>
  <si>
    <t>concientizar al 50% del personal, respecto al impacto en el medio ambiente de las acciones que realiza la institución.</t>
  </si>
  <si>
    <t xml:space="preserve">Folletos, carteles informativos, brouchures y  cortos comerciales. </t>
  </si>
  <si>
    <t>Atender al personal o a expositores externos que participen en las actividades que realice la Comisión ambiental.</t>
  </si>
  <si>
    <t>Entrega de refrigerios en las actividades que se realicen para generar conciencia ambiental.</t>
  </si>
  <si>
    <t>cantidad de actividades realizadas en el año / actividades programadas</t>
  </si>
  <si>
    <t>Realizar 4 actividades al año.</t>
  </si>
  <si>
    <t>Brindar un refrigerio al finalizar las actividades ambientales.</t>
  </si>
  <si>
    <t>Recordar las fechas comemorativas al medio ambiente.</t>
  </si>
  <si>
    <t>actividades realizadas/ actividades programadas</t>
  </si>
  <si>
    <t>Realizar un maximo de 4 actividades al año.</t>
  </si>
  <si>
    <t>Aprender a cuidar nuestros recursos agotables</t>
  </si>
  <si>
    <t>Dar dispocisión final a nuestros residuos peligrosos y especiales.</t>
  </si>
  <si>
    <t>contratar un gestor autorizado, para materiales peligrosos y especiales.</t>
  </si>
  <si>
    <t>cantidad de residuos valorizables del mes anterior/cantidad de residuos valorizables del mes presente</t>
  </si>
  <si>
    <t>Aumento de la cantidad de residuos valorizables de 0% a 2% en un año</t>
  </si>
  <si>
    <t>1.02.99</t>
  </si>
  <si>
    <t>Evitar la contaminación</t>
  </si>
  <si>
    <t>compensar nuestra huella de carbono</t>
  </si>
  <si>
    <t>Adquirir unidades de compensación de nuestra huella de carbono.</t>
  </si>
  <si>
    <t>Cantidad de toneladas de CO2eq, emitidas el año anterior/Cantidad de toneladas de CO2eq, emitidas el año presente</t>
  </si>
  <si>
    <t>Reducir en un 2% nuestra producción de CO2.</t>
  </si>
  <si>
    <t>2,99,99</t>
  </si>
  <si>
    <t>Contribuir a evitar el daño en la capa de ozono</t>
  </si>
  <si>
    <t>En proceso de contratación</t>
  </si>
  <si>
    <t>Aumentar el conocimiento en materia de control Interno y Valoración de Riesgos.</t>
  </si>
  <si>
    <t>Preparar a nuestros funcionarios en materia de control Interno y Valoración de Riesgos.</t>
  </si>
  <si>
    <t xml:space="preserve">Charlas realizadas / charlas programadas </t>
  </si>
  <si>
    <t>Realizar como mínimo  de 2 actividades al año.</t>
  </si>
  <si>
    <t>Mejorar el rendimiento productivo de las guías de auto evaluación y matrices de identificación de riesgos</t>
  </si>
  <si>
    <t>1.000.000
Recursos Humanos</t>
  </si>
  <si>
    <t>Se proyecta realizar estas actividades en el segundo semestre del 2018</t>
  </si>
  <si>
    <t>Control de Calidad</t>
  </si>
  <si>
    <t>Controlar el gramage de los pliegos de papel y cartulina</t>
  </si>
  <si>
    <t>adquirir herramientas de control para medir el gramaje de los pliegos de papel y cartulina.</t>
  </si>
  <si>
    <t xml:space="preserve">1 herramienta </t>
  </si>
  <si>
    <t>contar con la herramienta en los primeros meses del año.</t>
  </si>
  <si>
    <t>Balanza digital para papel y cartulina.</t>
  </si>
  <si>
    <t>En proceso de confección y analisis para ejecutar la contratación en el segundo semestre del 2018.</t>
  </si>
  <si>
    <t>Analizar las muestras de arte y diseño durante el proceso productivo en forma digital.</t>
  </si>
  <si>
    <t>adquirir herramienta de control para verificar la calidad del producto en proceso de producción.</t>
  </si>
  <si>
    <t>En proceso de confección y análisis para ejecutar la contratación en el segundo semestre del 2018.</t>
  </si>
  <si>
    <t>Supervisar la muestra final en formato digital de arte y diseño durante del proceso productivo.</t>
  </si>
  <si>
    <t>Detectar muestras con defectos y alteraciones.</t>
  </si>
  <si>
    <t>adquirir herramientas de control para verificar la calidad de las marcas de seguridad ocultas en muestras.</t>
  </si>
  <si>
    <t>Lámpara de luces de led UV, portatil con batería interna recargable.</t>
  </si>
  <si>
    <t>150,000,00</t>
  </si>
  <si>
    <t>Controlar y medir la densidad de los pliegos del papel impresos durante el proceso de preimpresión.</t>
  </si>
  <si>
    <t>Adquirir herramientas de control y medición para verificar la calidad de la densidad.</t>
  </si>
  <si>
    <t>Espectro densitómetro.</t>
  </si>
  <si>
    <t xml:space="preserve">Controlar y medir la humedad y temperatura dentro de las resmas de papel y cartulina. </t>
  </si>
  <si>
    <t>Adquirir herramientas de control y medición para verificar el estado de papel y cartulina.</t>
  </si>
  <si>
    <t>Medidor de humedad de papel con sensor de espada.</t>
  </si>
  <si>
    <t>Verificar las mediciones en centimetros y pulgadas de las ordenes de producción.</t>
  </si>
  <si>
    <t>Adquirir herramienta de control para medir.</t>
  </si>
  <si>
    <t xml:space="preserve">2 herramientas </t>
  </si>
  <si>
    <t>contar con las herramientas en los primeros meses del año.</t>
  </si>
  <si>
    <t>Regla de metal con sistema de centimetros y pulgadas. Tope de cincuenta centimetros.</t>
  </si>
  <si>
    <t>50,000,00</t>
  </si>
  <si>
    <t>Dirección General</t>
  </si>
  <si>
    <t>Participación en ferias, foros y giras estratégicas dentro o fuera del país.</t>
  </si>
  <si>
    <t>Visitas realizadas / visitas programadas</t>
  </si>
  <si>
    <t>1,05,02</t>
  </si>
  <si>
    <t>viáticos dentro del país</t>
  </si>
  <si>
    <t>Informacion suministrada por el lic Guido Castro, del depto presupuesto</t>
  </si>
  <si>
    <t>Cantidad de foros en los que se participa / foros programados</t>
  </si>
  <si>
    <t xml:space="preserve">Participar en al menos dos foros internacionales de artes gráficas o Diarios Oficiales. </t>
  </si>
  <si>
    <t>1,05,04</t>
  </si>
  <si>
    <t>viáticos en el exterior</t>
  </si>
  <si>
    <t>Salidas al exterior realizadas / salidas programadas</t>
  </si>
  <si>
    <t>1,05,03</t>
  </si>
  <si>
    <t xml:space="preserve">Contar con los suministros quese necesitan para el cortrecto funcionamiento de la Direccion ]General </t>
  </si>
  <si>
    <t>Comprar los suministros necesarios para una buena atencion y cumplimiento de funciones de la Direccion General</t>
  </si>
  <si>
    <t>Disponer en la General de un stock de alimentos y bebidas que permitan brindar una atencion protocolaria a las visitas</t>
  </si>
  <si>
    <t>alimentos y bebidas</t>
  </si>
  <si>
    <t>2,02,03</t>
  </si>
  <si>
    <t>Realizar la semana cultural en la Imprenta, para celebrar el día del trabajador de artes gráficas.</t>
  </si>
  <si>
    <t>Programar actividades protocolarias y sociales como parte de la semana cultural de la Imprenta Nacional.</t>
  </si>
  <si>
    <t>semana cultural realizada en la fecha programada por los organizadores.</t>
  </si>
  <si>
    <t>Coadyuvar en la programación y celebración de la semana cultural 2018 de la Imprenta Nac.</t>
  </si>
  <si>
    <t>1,07,02</t>
  </si>
  <si>
    <t>Proceso de ejecucion, segundo semestre del 2018</t>
  </si>
  <si>
    <t>Presupuestar los recursos económicos que permitan el pago de los suministros necesarios para el correcto funcionamiento de  la Dirección General.</t>
  </si>
  <si>
    <t>Incluir los recursos para el pago de productos de papel cartón e impresos.</t>
  </si>
  <si>
    <t>Disponibilidad de servilletas y los periódicos contratados en la Dirección General.</t>
  </si>
  <si>
    <t>Comprar servilletas y  la suscripción de cuatro periódicos nacionales para la dirección General (La Nación, Diario Extra, La República y el Financiero)</t>
  </si>
  <si>
    <t>Productos de papel cartón e impresos.</t>
  </si>
  <si>
    <t>0.22%</t>
  </si>
  <si>
    <t>Incluir recursos para comprar desodorante ambiental para los baños de la Dirección General.</t>
  </si>
  <si>
    <t>Desodorantes ambientales disponibles en la Dirección General / desodorantes programados a comprar.</t>
  </si>
  <si>
    <t>Comprar como mínimo 10 desodorantes ambientales para los baños de la Dirección General.</t>
  </si>
  <si>
    <t>Utilles y Materiales de Limpieza.</t>
  </si>
  <si>
    <t>JUNTA ADMINISTRATIVA</t>
  </si>
  <si>
    <t>0.02.05</t>
  </si>
  <si>
    <t>dietas</t>
  </si>
  <si>
    <t>₡3,488,940,00</t>
  </si>
  <si>
    <t>Impresora multifuncional  Junta</t>
  </si>
  <si>
    <t>Compra de alimentos mensuales Junta.</t>
  </si>
  <si>
    <t>CONTRALORIA DE SERVICIOS</t>
  </si>
  <si>
    <t>Atención de clientes y reuniones Contraloría.</t>
  </si>
  <si>
    <t>Productos para premiación de actividad Contraloría.</t>
  </si>
  <si>
    <t xml:space="preserve">Esta proyecto no se logro reliazar para ete año, se retomará durante el proximo año. </t>
  </si>
  <si>
    <t>Uniformes</t>
  </si>
  <si>
    <t xml:space="preserve">Esta compra ya se gestionó  y adjudicó, se encuentra en proceso para empezar a tomar medidas para elaborar los uniformes. </t>
  </si>
  <si>
    <t xml:space="preserve">Para efectos de este objetivo, se cumple con lo planificado para este periodo. </t>
  </si>
  <si>
    <t>Aire acondicionado Contraloría.</t>
  </si>
  <si>
    <t xml:space="preserve">Debido a el monto asignado para la compra del Mobiliario de oficina es insuficiente, para la comprar de lo que se requiere se ttraslada el monto asignado a los aires acondicionados a esta contratación. </t>
  </si>
  <si>
    <t xml:space="preserve">Durante el año 2018 no se realizara la comrpa del aire acondicionado. </t>
  </si>
  <si>
    <t>Computadoras Contraloría.</t>
  </si>
  <si>
    <t>Ya se inicio con el tramite de esta contratación.</t>
  </si>
  <si>
    <t>Se le traslado el monto asignado para la compra de Aire acondicionado a esta sub partida, el monto queda en ¢3,300,000,00</t>
  </si>
  <si>
    <t>Informática</t>
  </si>
  <si>
    <t>Brindar alta disponibilidad de equipo de cómputo, de comunicaciones y de producción</t>
  </si>
  <si>
    <t>Contrato de Servicios por renting de equipos</t>
  </si>
  <si>
    <t>Contratos</t>
  </si>
  <si>
    <t>1.01.03</t>
  </si>
  <si>
    <t>Contrato de alquiler Leasing y renting de Equipo de Computación, Impresión y scaneers</t>
  </si>
  <si>
    <t>Las actividades realizadas: estudios de mercadeo, factibilidad aprobación de la Junta Administrativa, y elaboración del cartel para iniciar la contratación este año.</t>
  </si>
  <si>
    <t>Contrato de alquiler Leasing y renting de Equipo de Comunicación y seguridad</t>
  </si>
  <si>
    <t>movido a otro objetivo: Contratación de de Infraestructura Informática como servicio para continuidad del Negocio de la Institución</t>
  </si>
  <si>
    <t>Brindar los servicios de Internet y correos mediante el pago de los derechos de líneas de conexión  para todos los usuarios</t>
  </si>
  <si>
    <t>Realizar nuevos contratos  de Líneas de Internet por Fibra Óptica y  DSL</t>
  </si>
  <si>
    <t>Contratos establecidos / contratos proyectados</t>
  </si>
  <si>
    <t>Contrato de línea Internet conexión con la DGI, mediante DSL de  2Mbits</t>
  </si>
  <si>
    <t>Contrato primera  Línea de Acceso a Internet  Banda Ancha</t>
  </si>
  <si>
    <t>Contrato segunda Línea de Acceso a Internet  Banda Ancha</t>
  </si>
  <si>
    <t>Contrato de lineas de acceso a Internet Oficina en el Registro Nacional</t>
  </si>
  <si>
    <t>Dar continuidad al negocio y operaciones de la Imprenta Nacional y los diarios oficiales por medio de centros de procesamiento de datos  alternos y de contingencia.</t>
  </si>
  <si>
    <t xml:space="preserve"> Contratos de Plataforma   Informática en la nube (pública y privada) como servicio para Diarios Oficiales y continuidad del Negocio de la Institución</t>
  </si>
  <si>
    <t>1.03.07</t>
  </si>
  <si>
    <t>Capacitar al personal de la Unidad de Informática para dar seguimiento a proyectos de plataforma tecnológica y de implementación  de sistemas de información y cumplir recomendación de Auditoría AU-010-2015</t>
  </si>
  <si>
    <t>Contratar y recibir al menos 2 cursos de capacitación tcnológica para siete funcionarios de Informática</t>
  </si>
  <si>
    <t>Cursos recibidos entre cursos proyectados</t>
  </si>
  <si>
    <t>Capacitación en tecnologías avanzadas de TIC  y herramientas para mantenimiento de sistemas,   Bases de Datos, Servidores de Aplicaciones y Sistemas Operativos</t>
  </si>
  <si>
    <t>Proporcionar el mantenimiento preventivo y correctivo del hardware, software y bases de datos de los sistemas instalados al servicio de toda la Institución.</t>
  </si>
  <si>
    <t>Actualizar los contratos de servicios con proveedores externos</t>
  </si>
  <si>
    <t>Contratos actualizados / Contrato proyectados</t>
  </si>
  <si>
    <t>Contrato de mantenimiento Preventivo, correctivo y  evolutivo para el Portal Web Transaccional</t>
  </si>
  <si>
    <t>Contrato de servicios por derechos de uso del Suite office 365</t>
  </si>
  <si>
    <t>recursos deben asignarse al Contrato de alquiler Leasing y renting de Equipo de Comunicación y seguridad</t>
  </si>
  <si>
    <t>Mantenimiento y soporte de Bases de Datos y Servidores de Aplicaciones </t>
  </si>
  <si>
    <t>Contrato de Mantenimiento preventivo, correctivo, evolutivo de sistema avance, Producción, SCL y soporte con mantenimiento preventivo y correctivo de sistema de RRHH enterprise.</t>
  </si>
  <si>
    <t>Se encuentra en proceso una nueva contratacion de servicios</t>
  </si>
  <si>
    <t>Contrato de Servicios de Mantenimiento preventivo y correctivo de Equipos y sus periféricos</t>
  </si>
  <si>
    <t>Contrato de mantenimiento preventivo y correctivo del Centro de procesamiento de Datos (Data Center) y demás dispositivos de comunicación, ambiente  y protección incluidos en este.</t>
  </si>
  <si>
    <t>Contar con los suministros e consumibles para impresión y respaldos</t>
  </si>
  <si>
    <t>Realizar dos compras,una de suministros por contrato marco  y otra compra directa de cintas</t>
  </si>
  <si>
    <t>Compras realizadas / compras proyectadas</t>
  </si>
  <si>
    <t>Compra de articulos varios para mantenimiento informatico</t>
  </si>
  <si>
    <t>Contar con los materiales para brindar mantenimientos básicos</t>
  </si>
  <si>
    <t>Realizar las compras de materiales para realizar los mantenimientos</t>
  </si>
  <si>
    <t>Proteger los equipos críticos con actualización de los sistemas de protección y garantía ampliada por parte del fabricante.</t>
  </si>
  <si>
    <t xml:space="preserve">Actualización de  licencias y adquisición de unidades de almacenamiento </t>
  </si>
  <si>
    <t>Actualizaciones adquiridas / actualizaciones Proyectadas</t>
  </si>
  <si>
    <t>Servicios de actualización y soporte del sistema de protección antivirus  y seguridad McAfee</t>
  </si>
  <si>
    <t>Discos duros externos</t>
  </si>
  <si>
    <t>Software de optimización y mantenimiento preventivo de computadoras</t>
  </si>
  <si>
    <t>Reemplazo de dispositivos del datacenter y crecimiento de las Unidades de Almacenamiento del Datacenter(Storage escalonada, multicapa, multi-tenant)</t>
  </si>
  <si>
    <t>Se realizará contratación varias y otras en proceso</t>
  </si>
  <si>
    <t>Mantener protegidos los equipos con una cobertura de garantía ampliada ante fallas</t>
  </si>
  <si>
    <t>Adquisición de garantia ampliada de los equipos</t>
  </si>
  <si>
    <t>Garantias  adquiridas / Garantías Proyectadas</t>
  </si>
  <si>
    <t>5.99.03</t>
  </si>
  <si>
    <t>Garantía ampliada de Equipos  Computacionales de la Infraestructua  y  del software de Virtualización</t>
  </si>
  <si>
    <t>Jurídico</t>
  </si>
  <si>
    <t>Mejorar los tiempos de respuesta en las labores cotidianas y como apoyo para procedimientos administrativos, reuniones internas o externas que se deben realizar</t>
  </si>
  <si>
    <t>PAO y POI</t>
  </si>
  <si>
    <t>Bajar los plazos de respuesta.</t>
  </si>
  <si>
    <t>Digitalización de los procesos y servicios.</t>
  </si>
  <si>
    <t>En proceso de analisis de ofertas para reporte de necesidades y si se encuentra en convenio marco o no</t>
  </si>
  <si>
    <t xml:space="preserve">Mantener la confidencialiad de los documentos de la Asesoria Jurídica </t>
  </si>
  <si>
    <t>mediante la compra de una impresora láser a color</t>
  </si>
  <si>
    <t>Existencia de la impresora laser a color</t>
  </si>
  <si>
    <t>Mantener la confidencialidad de los documentos con mayor agilidad de impresión y escaneo ágil de documentos</t>
  </si>
  <si>
    <t>Mejorar el área laboral y la salud ocupacional del personal de la Asesoría Jurídica</t>
  </si>
  <si>
    <t>Mediante la compra de mobiliario acorde con las necesidades de la oficina y la persona que la utilizará</t>
  </si>
  <si>
    <t>Estudio técnico de la Unidad de Salud Ocupacional</t>
  </si>
  <si>
    <t>Mobiliario de oficina (estaciones de trabajo) apto para las necesidades del personal</t>
  </si>
  <si>
    <t>2.500,000,00</t>
  </si>
  <si>
    <t>Se encuentra en proceso de aprobación del Reporte de Necesidades por parte de la Junta Administrativa</t>
  </si>
  <si>
    <t>Salud Ocupacional</t>
  </si>
  <si>
    <t>Cumplir con los requerimientos del AYA, según el Decreto Nº33601-MINAE-S y la Ley General de Salud.</t>
  </si>
  <si>
    <t>Mediante una contratación de un laboratorio</t>
  </si>
  <si>
    <t>Cantidad de análisis realizados entre lo programado</t>
  </si>
  <si>
    <t>100% (2 análisis)</t>
  </si>
  <si>
    <t>1.04.03</t>
  </si>
  <si>
    <t>Análisis de agua  y emanación de gases</t>
  </si>
  <si>
    <t>El otro 50% se realiza en el segundo semestre. El de gases se tramitará para el segundo semestre, ya que no se incluyó en esta contratación.</t>
  </si>
  <si>
    <t>Cumplir con lo acordado en la Convención Colectiva de Trabajo</t>
  </si>
  <si>
    <t xml:space="preserve">Mediante una contratación directa y chequeo del stock en Bodega a traves del sistema </t>
  </si>
  <si>
    <t>Cantidad de compras realizadas entre lo programado</t>
  </si>
  <si>
    <t>100%</t>
  </si>
  <si>
    <t>2.99.06</t>
  </si>
  <si>
    <t>Equipo de seguridad diverso para funcionarios de producción y personal que lo requiera</t>
  </si>
  <si>
    <t>El cartel se encuentra en SICOP. Ya se le dio la aprobación al mismo para continuar con el trámite de compra.</t>
  </si>
  <si>
    <t>Gestionar la compra de zapatos y asignarlos</t>
  </si>
  <si>
    <t>Cantidad de zapatos entre cantidad de funcionarios asignados</t>
  </si>
  <si>
    <t>Compra de Zapatos para funcionarios de producción y personal que lo requiera</t>
  </si>
  <si>
    <t xml:space="preserve">Mediante una contratación directa </t>
  </si>
  <si>
    <t>Cantidad de uniformes entre cantidad de funcionarios asignados</t>
  </si>
  <si>
    <t>Compra de Uniformes Area Operativa, Consultorio y Transportes (2 juegos por persona)</t>
  </si>
  <si>
    <t>Está ratificado por acuerdo de Junta la adjudicación de la licitación. A partir del 1 de agosto queda en firme la misma.</t>
  </si>
  <si>
    <t>Verificar que el proveedor cumpla con lo solicitado en cuanto a las características de las telas</t>
  </si>
  <si>
    <t>Contratar Pruebas de laboratorio uniformes.</t>
  </si>
  <si>
    <t xml:space="preserve">Contratar Pruebas de laboratorio uniformes </t>
  </si>
  <si>
    <t>Se tramita en caso de ser necesario, una vez que se ejecute la licitación de uniformes.</t>
  </si>
  <si>
    <t xml:space="preserve"> Cumplir con lo que dicta el Rgto. General General sobe Seguridad Humana y Protección Contra Incendios</t>
  </si>
  <si>
    <t>Gestionar un contrato de extintores  con una empresa</t>
  </si>
  <si>
    <t>Cantidad de extintores  recargados entre cantidad contratada</t>
  </si>
  <si>
    <t>Contratar empresa para Recargo de Extintores y su mantenimiento</t>
  </si>
  <si>
    <t>La contratación está adjudicada, sin embargo, la Proveeduría está resolviendo un recurso de revocatoria para proceder con la ejecución.</t>
  </si>
  <si>
    <t>Verificar el estado de salud auditiva del personal expuesto al ruido.</t>
  </si>
  <si>
    <t>Cantidad de audiometrias entre cantidad contratada</t>
  </si>
  <si>
    <t>Gestionar un contrato  con una empresa para que realice las audiometrías</t>
  </si>
  <si>
    <t>Está programada para el último trimestre, por lo que se dará inicio a la presentación del reporte de necesidades.</t>
  </si>
  <si>
    <t>DIRECCION GENERAL</t>
  </si>
  <si>
    <t xml:space="preserve">RESPONSABLE:  LIC. CARLOS TORRES SALAS </t>
  </si>
  <si>
    <t>DIRECCION ADMINISTRATIVA
FINANCIERA</t>
  </si>
  <si>
    <t>DIRECCION DE PRODUCCION</t>
  </si>
  <si>
    <t>METAS PARCIALES</t>
  </si>
  <si>
    <t>ABSOLUTO</t>
  </si>
  <si>
    <t>RELATIVO</t>
  </si>
  <si>
    <t>TOTAL METAS CUMPLIDAS</t>
  </si>
  <si>
    <t>TOTAL METAS PARCIALMENTE 
CUMPLIDAS</t>
  </si>
  <si>
    <t>TOTAL METAS INCUMPLIDAS</t>
  </si>
  <si>
    <t>TOTAL DE METAS</t>
  </si>
  <si>
    <t>EJECUTADO AL 31 DE JUNIO 2018</t>
  </si>
  <si>
    <t>sustituir mobiliario. Compra sillas de espera y Sillas ergonomicas</t>
  </si>
  <si>
    <t xml:space="preserve">  Proveer al funcionario de herramientas necesarias  para desarrollar sus funciones de manera adecuada y confortable. </t>
  </si>
  <si>
    <t>Acondicionar adecuadamente la oficina Desconcentrada y Centralizada.</t>
  </si>
  <si>
    <t xml:space="preserve">mejorar las condiciones físicas laborales . </t>
  </si>
  <si>
    <t>vidrio de protección solar,
Decoración área de atención a clientes</t>
  </si>
  <si>
    <t>Dotar al Departamento  de los recursos necesarios para brindar un servicio eficiente y eficaz de la atención al cliente personalizada y vía telefónica institucional.</t>
  </si>
  <si>
    <t>Actividades protocolarias y sociales y cancelacion membresia de Asoingraf</t>
  </si>
  <si>
    <t>Servicio de catering service y pago de membresia Asoingraf</t>
  </si>
  <si>
    <t xml:space="preserve">Grabadora de voz.
Micrófono para cámararéflex Nikon con sus respectivas baterías recargables. Lamparas para fotografia  </t>
  </si>
  <si>
    <t>Disponer de alimentos y bebidas cuando se requiera</t>
  </si>
  <si>
    <t>puertas y ventanas de vidrio y marcos metalicos</t>
  </si>
  <si>
    <t>Imprenta Nacional  PAO -  2018  Dirección Administrativa y Financiera</t>
  </si>
  <si>
    <t>Imprenta Nacional  PAO -  2018 Dirección de Comercialización</t>
  </si>
  <si>
    <t>OK</t>
  </si>
  <si>
    <t>* GESTIONAR EL MANTENIMIENTO  y compra de repuestos DE LOS RELOJES MARCADORES</t>
  </si>
  <si>
    <t>Imprenta Nacional  PAO  -  2018 Dirección de Producción</t>
  </si>
  <si>
    <t>Repuestos Xerox y BIZHUP</t>
  </si>
  <si>
    <t>Limpiador de Inmersores Y SOLUCIONES DE FUENTE</t>
  </si>
  <si>
    <t>Tintas para el Plotter Y revelador de planchas</t>
  </si>
  <si>
    <t>Grasa Alta Temperatura
Aceite Perma</t>
  </si>
  <si>
    <t>Computadora y licencia MAC
Ipad Mac</t>
  </si>
  <si>
    <t>CUMPLIMIENTO DE METAS POR DIRECCION al 30 de junio 2018</t>
  </si>
  <si>
    <t xml:space="preserve"> </t>
  </si>
  <si>
    <t>Mejorar la imagen del departamento y motivar al personal con un espacio agradable de trabajo</t>
  </si>
  <si>
    <r>
      <t xml:space="preserve">Participación en giras promocionales. </t>
    </r>
    <r>
      <rPr>
        <b/>
        <sz val="10"/>
        <rFont val="Arial"/>
        <family val="2"/>
      </rPr>
      <t>(regionalización de los D O)</t>
    </r>
  </si>
  <si>
    <r>
      <t xml:space="preserve">1 Campaña interna </t>
    </r>
    <r>
      <rPr>
        <b/>
        <sz val="10"/>
        <color theme="1"/>
        <rFont val="Calibri"/>
        <family val="2"/>
        <scheme val="minor"/>
      </rPr>
      <t>(140 aniversario La Gaceta)</t>
    </r>
  </si>
  <si>
    <t>¿En qué situación se encuentra la campaña en medios masivos?</t>
  </si>
  <si>
    <t xml:space="preserve">Presupuesto ejecutado /presupuesto asignado </t>
  </si>
  <si>
    <t>Facilitar la comunicación entre los funcionarios durante las gestiones estratégicas dentro y fuera de la institución</t>
  </si>
  <si>
    <t>planes telefónicos adquiridos / Planes telefónicos requeridos</t>
  </si>
  <si>
    <t>Póliza contratada /póliza  requerida</t>
  </si>
  <si>
    <r>
      <t xml:space="preserve">Contar con los implementos y herramientas necesarias para </t>
    </r>
    <r>
      <rPr>
        <b/>
        <sz val="10"/>
        <rFont val="Arial"/>
        <family val="2"/>
      </rPr>
      <t>empacar adecuadamente el producto terminado</t>
    </r>
    <r>
      <rPr>
        <sz val="10"/>
        <rFont val="Arial"/>
        <family val="2"/>
      </rPr>
      <t>, garantizando la calidad final de los trabajos y adecuado uso de los equipos.</t>
    </r>
  </si>
  <si>
    <t>Gestionar ante los departamentos de Financiero y Proveeduria Institucional, las reservas presupuestarias correspondientes, a efecto de contar de manera oportuna con los servicios publicos basicos.</t>
  </si>
  <si>
    <t>Reparación y cambio de aceite de montacargas bodega</t>
  </si>
  <si>
    <t>Mantenimiento de planta eléctrica</t>
  </si>
  <si>
    <t>Poliza de seguros flotilla vehicular</t>
  </si>
  <si>
    <r>
      <t xml:space="preserve">Mantenimiento preventivo y correctivo al sistema de </t>
    </r>
    <r>
      <rPr>
        <sz val="10"/>
        <color rgb="FFFF0000"/>
        <rFont val="Arial"/>
        <family val="2"/>
      </rPr>
      <t>CIRCUITO CERRADO</t>
    </r>
  </si>
  <si>
    <t>Combustibles y otros</t>
  </si>
  <si>
    <t xml:space="preserve">Tramitar oportunamente la compra de papel higienico
</t>
  </si>
  <si>
    <t>Gestionar oportunamente la compra de materiales y utiles de oficina (Dispensadores de Jabon Liquido y Papel Higienico)</t>
  </si>
  <si>
    <t>Tramitar oportunamente la compra de bienes y servicios  que corresponden a  la Unidad de Servicios Generales
(Jabón liquido y artículos de limpieza)</t>
  </si>
  <si>
    <r>
      <rPr>
        <b/>
        <sz val="14"/>
        <color theme="1"/>
        <rFont val="Arial"/>
        <family val="2"/>
      </rPr>
      <t>VISIÓN</t>
    </r>
    <r>
      <rPr>
        <sz val="14"/>
        <color theme="1"/>
        <rFont val="Arial"/>
        <family val="2"/>
      </rPr>
      <t>: Ser una institución tecnológicamente accesible para el usuario, con vocación de servicio y calidad, líder en producción gráfica y digital con prácticas ambientalmente sostenibles.</t>
    </r>
  </si>
  <si>
    <r>
      <rPr>
        <b/>
        <sz val="14"/>
        <color theme="1"/>
        <rFont val="Arial"/>
        <family val="2"/>
      </rPr>
      <t>MISIÓN:</t>
    </r>
    <r>
      <rPr>
        <sz val="14"/>
        <color theme="1"/>
        <rFont val="Arial"/>
        <family val="2"/>
      </rPr>
      <t xml:space="preserve"> Somos la institución que ejecuta el mandato constitucional de publicar las leyes y documentos en los Diarios Oficiales, garantizando seguridad y eficacia jurídica. Brindamos servicios en producción gráfica a las instituciones públicas e impulsamos la educación y la cultura en la sociedad costarricense a través de nuestros productos y servicios.</t>
    </r>
  </si>
  <si>
    <t>Hacer los trámites de compra. Papel térmico para impresora.</t>
  </si>
  <si>
    <t xml:space="preserve">* Ejecutar todas las compras que se requiere para la operación continua de las actividades de artes gráficas. 
* Asegurar los mantenimientos preventivos y correctivos que requieren los equipos de producción.
* Realizar semanalmente la programación y control de la producción. 
* Impulsar los procesos de innovación y automatización para asegurar la calidad y cumplimiento en tiempo de los servicios. </t>
  </si>
  <si>
    <r>
      <t xml:space="preserve">* Ejecutar todas las compras que se requiere para la operación continua de las actividades de artes gráficas. 
* </t>
    </r>
    <r>
      <rPr>
        <b/>
        <sz val="10"/>
        <rFont val="Arial"/>
        <family val="2"/>
      </rPr>
      <t>Asegurar los mantenimientos preventivos y correctivos</t>
    </r>
    <r>
      <rPr>
        <sz val="10"/>
        <rFont val="Arial"/>
        <family val="2"/>
      </rPr>
      <t xml:space="preserve"> que requieren los equipos de producción.
* Realizar semanalmente la </t>
    </r>
    <r>
      <rPr>
        <b/>
        <sz val="10"/>
        <rFont val="Arial"/>
        <family val="2"/>
      </rPr>
      <t xml:space="preserve">programación y control de la producción. </t>
    </r>
    <r>
      <rPr>
        <sz val="10"/>
        <rFont val="Arial"/>
        <family val="2"/>
      </rPr>
      <t xml:space="preserve">
* Impulsar los </t>
    </r>
    <r>
      <rPr>
        <b/>
        <sz val="10"/>
        <rFont val="Arial"/>
        <family val="2"/>
      </rPr>
      <t xml:space="preserve">procesos de innovación y automatización para asegurar la calidad </t>
    </r>
    <r>
      <rPr>
        <sz val="10"/>
        <rFont val="Arial"/>
        <family val="2"/>
      </rPr>
      <t xml:space="preserve">y cumplimiento en tiempo de los servicios. </t>
    </r>
  </si>
  <si>
    <t xml:space="preserve">* Ejecutar todas las compras que se requiere para la operación continua de las actividades de artes gráficas. 
* Asegurar los mantenimientos preventivos y correctivos que requieren los equipos de producción. 
* Realizar semanalmente la programación y control de la producción. 
* Impulsar los procesos de innovación y automatización para asegurar la calidad y cumplimiento en tiempo de los servicios. 
</t>
  </si>
  <si>
    <t>19.0 sin ejecutar</t>
  </si>
  <si>
    <t>7,8 millones sin ejecutar</t>
  </si>
  <si>
    <t>34,5 millones sin ejecutar</t>
  </si>
  <si>
    <t>20,0 millones sin ejecutar</t>
  </si>
  <si>
    <t>7,0 millones sin ejecutar</t>
  </si>
  <si>
    <t>9,0 millones sin ejecutar</t>
  </si>
  <si>
    <t>5,0 millones sin ejecutar</t>
  </si>
  <si>
    <t>56,5 En proceso</t>
  </si>
  <si>
    <t>3,0 millones sin ejecutar</t>
  </si>
  <si>
    <t>4,0 sin ejecutar</t>
  </si>
  <si>
    <t>2,0 millones sin ejecutar</t>
  </si>
  <si>
    <t>295,0 millones sin ejecutar</t>
  </si>
  <si>
    <t>10,8 millones sin ejecutar a junio</t>
  </si>
  <si>
    <t>10,0 millones sin ejecutar</t>
  </si>
  <si>
    <t>5,98 millones sin ejecutar</t>
  </si>
  <si>
    <t>14,0 sin ejecutar</t>
  </si>
  <si>
    <t>5,0 milones sin ejecutar</t>
  </si>
  <si>
    <t>99,0 millones En proceso 5,01,01</t>
  </si>
  <si>
    <t>60,0 millones sin ejecutar (5,01,01)</t>
  </si>
  <si>
    <t>5,01,01 es igual a 215,5 millones sin ejecutar al mes de agosto 2018.</t>
  </si>
  <si>
    <t>1,08,04 es igual a 84,85 millones y solo se ha cancelado a agosto 34,7. para un  33,6% de ejecución.</t>
  </si>
  <si>
    <t xml:space="preserve">La administración  anterior, decidio dejar sin efecto esta solicitud </t>
  </si>
  <si>
    <r>
      <rPr>
        <sz val="10"/>
        <rFont val="Arial"/>
        <family val="2"/>
      </rPr>
      <t xml:space="preserve">Mantenimiento </t>
    </r>
    <r>
      <rPr>
        <sz val="16"/>
        <rFont val="Arial"/>
        <family val="2"/>
      </rPr>
      <t xml:space="preserve"> varios</t>
    </r>
  </si>
  <si>
    <t>En tránsito, se compra en 2do semestre</t>
  </si>
  <si>
    <t>Compras en tránsito.</t>
  </si>
  <si>
    <r>
      <t xml:space="preserve">Contribuir con la higiene del personal abasteciendo de </t>
    </r>
    <r>
      <rPr>
        <b/>
        <sz val="10"/>
        <rFont val="Arial"/>
        <family val="2"/>
      </rPr>
      <t>papel higienico</t>
    </r>
    <r>
      <rPr>
        <sz val="10"/>
        <rFont val="Arial"/>
        <family val="2"/>
      </rPr>
      <t xml:space="preserve"> para uso en los servicios sanitarios.</t>
    </r>
  </si>
  <si>
    <r>
      <t xml:space="preserve">Proveer a todos los departamentos de </t>
    </r>
    <r>
      <rPr>
        <b/>
        <sz val="10"/>
        <rFont val="Arial"/>
        <family val="2"/>
      </rPr>
      <t>materiales y suministros de oficina de papel</t>
    </r>
  </si>
  <si>
    <t>En tránsito para ejecutar en el 2do semestre</t>
  </si>
  <si>
    <t>tributo a la Ley 8488 superavit a la CNE</t>
  </si>
  <si>
    <t>6,06,02</t>
  </si>
  <si>
    <t>Reintegros y devoluciones</t>
  </si>
  <si>
    <t>En ambos casos se tuvo que hacer modificación presupuestaria</t>
  </si>
  <si>
    <t>Se espera cumplimiento en el II semestre</t>
  </si>
  <si>
    <t>Se ha gastado poco pero se hizo la mitad de lo programado.¢40000</t>
  </si>
  <si>
    <t>se realizó la rotulación de los puntos ecológicos, se ubicó los puntos ecológicos y se dio inducción sobre el uso de estos.</t>
  </si>
  <si>
    <t>Se ofrecio refrigerio en 2 charlas  o actividades realizadas en la institución</t>
  </si>
  <si>
    <t>Realizando charlas atinentes a cada fecha especifica importante en materia ambiental</t>
  </si>
  <si>
    <t>Hasta el momento se realizaron 2 charlas respecto al agua y una inducción de separacion de residuos, en fechas especiales para la gestión ambiental.</t>
  </si>
  <si>
    <t xml:space="preserve">La contratación del gestor autorizado está en proceso, se espera para el segundo semestre. </t>
  </si>
  <si>
    <t xml:space="preserve">Se ha atendido el 100% de personas que han consultado a la Contraloría de Servicios. </t>
  </si>
  <si>
    <t>Atender el 100% de consultas</t>
  </si>
  <si>
    <t>Consultas resueltas / consultas solicitadas</t>
  </si>
  <si>
    <t>Uniformar al personal de la Contraloría de Servicios</t>
  </si>
  <si>
    <t>Uniformar al 100% del personal</t>
  </si>
  <si>
    <t>Contratación de  Infraestructura Informática como servicio para continuidad del Negocio de la Institución</t>
  </si>
  <si>
    <t>En proceso de implementacion, con nuevo proveedor de servicio RACSA</t>
  </si>
  <si>
    <t>Factores internos han afectado el inicio del proceso de contratacion, se espera para el segundo semestre.</t>
  </si>
  <si>
    <t>Mediante la adquisición de computadoras portátiles que permitan mayor agilidad en las labores.</t>
  </si>
  <si>
    <t>Se están realizando las cotizaciones.</t>
  </si>
  <si>
    <t>Esta en trámite</t>
  </si>
  <si>
    <t>Tomar en consideración que todas estas subpartidas son pagos en su mayoría contractuales.</t>
  </si>
  <si>
    <t>En proceso
103 millones a junio sin ejecutar</t>
  </si>
  <si>
    <r>
      <rPr>
        <b/>
        <sz val="16"/>
        <color theme="1"/>
        <rFont val="Arial"/>
        <family val="2"/>
      </rPr>
      <t>MISIÓN:</t>
    </r>
    <r>
      <rPr>
        <sz val="16"/>
        <color theme="1"/>
        <rFont val="Arial"/>
        <family val="2"/>
      </rPr>
      <t xml:space="preserve"> Somos la institución que ejecuta el mandato constitucional de publicar las leyes y documentos en los Diarios Oficiales, garantizando seguridad y eficacia jurídica. Brindamos servicios en producción gráfica a las instituciones públicas e impulsamos la educación y la cultura en la sociedad costarricense a través de nuestros productos y servicios.</t>
    </r>
  </si>
  <si>
    <r>
      <rPr>
        <b/>
        <sz val="16"/>
        <color theme="1"/>
        <rFont val="Arial"/>
        <family val="2"/>
      </rPr>
      <t>VISIÓN</t>
    </r>
    <r>
      <rPr>
        <sz val="16"/>
        <color theme="1"/>
        <rFont val="Arial"/>
        <family val="2"/>
      </rPr>
      <t>: Ser una institución tecnológicamente accesible para el usuario, con vocación de servicio y calidad, líder en producción gráfica y digital con prácticas ambientalmente sostenibles.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</si>
</sst>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₡&quot;#,##0_);[Red]\(&quot;₡&quot;#,##0\)"/>
    <numFmt numFmtId="41" formatCode="_(* #,##0_);_(* \(#,##0\);_(* &quot;-&quot;_);_(@_)"/>
    <numFmt numFmtId="43" formatCode="_(* #,##0.00_);_(* \(#,##0.00\);_(* &quot;-&quot;??_);_(@_)"/>
    <numFmt numFmtId="164" formatCode="&quot;₡&quot;#,##0.00"/>
    <numFmt numFmtId="165" formatCode="#,##0_ ;\-#,##0\ "/>
    <numFmt numFmtId="166" formatCode="[$₡-140A]#,##0.00;[Red][$₡-140A]#,##0.00"/>
    <numFmt numFmtId="167" formatCode="#,##0;[Red]#,##0"/>
    <numFmt numFmtId="168" formatCode="_-[$₡-140A]* #,##0.00_ ;_-[$₡-140A]* \-#,##0.00\ ;_-[$₡-140A]* \-??_ ;_-@_ "/>
    <numFmt numFmtId="169" formatCode="&quot;₡&quot;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6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5"/>
        <bgColor indexed="41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9"/>
        <bgColor indexed="41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59"/>
      </left>
      <right/>
      <top style="thin">
        <color auto="1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auto="1"/>
      </right>
      <top/>
      <bottom style="thin">
        <color indexed="5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10" fillId="0" borderId="0" applyFont="0" applyFill="0" applyBorder="0" applyAlignment="0" applyProtection="0"/>
    <xf numFmtId="0" fontId="16" fillId="0" borderId="0"/>
    <xf numFmtId="0" fontId="11" fillId="0" borderId="0"/>
  </cellStyleXfs>
  <cellXfs count="1522">
    <xf numFmtId="0" fontId="0" fillId="0" borderId="0" xfId="0"/>
    <xf numFmtId="0" fontId="8" fillId="6" borderId="1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9" fontId="8" fillId="5" borderId="17" xfId="0" applyNumberFormat="1" applyFont="1" applyFill="1" applyBorder="1" applyAlignment="1">
      <alignment vertical="center" wrapText="1"/>
    </xf>
    <xf numFmtId="9" fontId="8" fillId="5" borderId="14" xfId="0" applyNumberFormat="1" applyFont="1" applyFill="1" applyBorder="1" applyAlignment="1">
      <alignment vertical="center" wrapText="1"/>
    </xf>
    <xf numFmtId="9" fontId="8" fillId="5" borderId="15" xfId="0" applyNumberFormat="1" applyFont="1" applyFill="1" applyBorder="1" applyAlignment="1">
      <alignment vertical="center" wrapText="1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14" fillId="0" borderId="3" xfId="0" applyFont="1" applyBorder="1"/>
    <xf numFmtId="0" fontId="2" fillId="0" borderId="5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0" fontId="14" fillId="0" borderId="0" xfId="0" applyFont="1" applyFill="1" applyBorder="1"/>
    <xf numFmtId="0" fontId="2" fillId="8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9" borderId="0" xfId="0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0" fontId="8" fillId="6" borderId="3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12" borderId="0" xfId="0" applyFill="1"/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top" wrapText="1"/>
    </xf>
    <xf numFmtId="0" fontId="20" fillId="0" borderId="0" xfId="0" applyFont="1"/>
    <xf numFmtId="0" fontId="19" fillId="0" borderId="1" xfId="0" applyFont="1" applyBorder="1"/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9" fillId="0" borderId="0" xfId="0" applyFont="1"/>
    <xf numFmtId="9" fontId="11" fillId="3" borderId="1" xfId="0" applyNumberFormat="1" applyFont="1" applyFill="1" applyBorder="1" applyAlignment="1">
      <alignment vertical="center" wrapText="1"/>
    </xf>
    <xf numFmtId="0" fontId="19" fillId="0" borderId="0" xfId="0" applyFont="1" applyBorder="1"/>
    <xf numFmtId="4" fontId="11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 wrapText="1"/>
    </xf>
    <xf numFmtId="9" fontId="18" fillId="0" borderId="1" xfId="0" applyNumberFormat="1" applyFont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0" borderId="23" xfId="0" applyFont="1" applyFill="1" applyBorder="1" applyAlignment="1">
      <alignment vertical="center" wrapText="1"/>
    </xf>
    <xf numFmtId="9" fontId="11" fillId="0" borderId="1" xfId="0" applyNumberFormat="1" applyFont="1" applyFill="1" applyBorder="1" applyAlignment="1">
      <alignment vertical="center" wrapText="1"/>
    </xf>
    <xf numFmtId="0" fontId="11" fillId="0" borderId="36" xfId="0" applyFont="1" applyFill="1" applyBorder="1" applyAlignment="1">
      <alignment horizontal="left"/>
    </xf>
    <xf numFmtId="0" fontId="11" fillId="0" borderId="37" xfId="0" applyFont="1" applyFill="1" applyBorder="1"/>
    <xf numFmtId="0" fontId="11" fillId="0" borderId="37" xfId="0" applyFont="1" applyFill="1" applyBorder="1" applyAlignment="1">
      <alignment horizontal="left" vertical="center" wrapText="1"/>
    </xf>
    <xf numFmtId="9" fontId="11" fillId="0" borderId="37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3" fontId="11" fillId="0" borderId="37" xfId="1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/>
    <xf numFmtId="0" fontId="18" fillId="0" borderId="0" xfId="0" applyFont="1"/>
    <xf numFmtId="0" fontId="18" fillId="0" borderId="3" xfId="0" applyFont="1" applyBorder="1"/>
    <xf numFmtId="0" fontId="18" fillId="0" borderId="5" xfId="0" applyFont="1" applyBorder="1" applyAlignment="1">
      <alignment horizontal="center" vertical="center"/>
    </xf>
    <xf numFmtId="9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8" fillId="7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8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8" fillId="5" borderId="5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wrapText="1"/>
    </xf>
    <xf numFmtId="0" fontId="11" fillId="11" borderId="1" xfId="0" applyFont="1" applyFill="1" applyBorder="1" applyAlignment="1">
      <alignment vertical="center" wrapText="1"/>
    </xf>
    <xf numFmtId="167" fontId="11" fillId="10" borderId="1" xfId="0" applyNumberFormat="1" applyFont="1" applyFill="1" applyBorder="1" applyAlignment="1">
      <alignment vertical="center" wrapText="1"/>
    </xf>
    <xf numFmtId="0" fontId="11" fillId="0" borderId="1" xfId="7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23" fillId="0" borderId="1" xfId="10" applyFont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76" xfId="0" applyFont="1" applyFill="1" applyBorder="1" applyAlignment="1">
      <alignment horizontal="left" vertical="center" wrapText="1"/>
    </xf>
    <xf numFmtId="0" fontId="11" fillId="11" borderId="70" xfId="0" applyFont="1" applyFill="1" applyBorder="1" applyAlignment="1">
      <alignment horizontal="center" vertical="top" wrapText="1"/>
    </xf>
    <xf numFmtId="0" fontId="11" fillId="10" borderId="74" xfId="0" applyFont="1" applyFill="1" applyBorder="1" applyAlignment="1">
      <alignment horizontal="center" vertical="center" wrapText="1"/>
    </xf>
    <xf numFmtId="0" fontId="11" fillId="11" borderId="59" xfId="0" applyFont="1" applyFill="1" applyBorder="1" applyAlignment="1">
      <alignment vertical="center" wrapText="1"/>
    </xf>
    <xf numFmtId="0" fontId="11" fillId="11" borderId="77" xfId="0" applyFont="1" applyFill="1" applyBorder="1" applyAlignment="1">
      <alignment vertical="center" wrapText="1"/>
    </xf>
    <xf numFmtId="0" fontId="25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9" fontId="2" fillId="7" borderId="2" xfId="2" applyFont="1" applyFill="1" applyBorder="1" applyAlignment="1">
      <alignment horizontal="center" vertical="center"/>
    </xf>
    <xf numFmtId="0" fontId="20" fillId="0" borderId="0" xfId="0" applyFont="1" applyAlignment="1"/>
    <xf numFmtId="0" fontId="2" fillId="8" borderId="24" xfId="0" applyFont="1" applyFill="1" applyBorder="1" applyAlignment="1">
      <alignment horizontal="center" vertical="center"/>
    </xf>
    <xf numFmtId="9" fontId="2" fillId="8" borderId="24" xfId="2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9" fontId="2" fillId="9" borderId="6" xfId="2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9" fontId="2" fillId="0" borderId="83" xfId="0" applyNumberFormat="1" applyFont="1" applyBorder="1" applyAlignment="1">
      <alignment horizont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9" fontId="1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3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11" fillId="3" borderId="71" xfId="0" applyFont="1" applyFill="1" applyBorder="1" applyAlignment="1">
      <alignment horizontal="center" vertical="center" wrapText="1"/>
    </xf>
    <xf numFmtId="0" fontId="11" fillId="3" borderId="76" xfId="0" applyFont="1" applyFill="1" applyBorder="1" applyAlignment="1">
      <alignment horizontal="center" vertical="center" wrapText="1"/>
    </xf>
    <xf numFmtId="0" fontId="11" fillId="11" borderId="53" xfId="0" applyFont="1" applyFill="1" applyBorder="1" applyAlignment="1">
      <alignment horizontal="center" vertical="center" wrapText="1"/>
    </xf>
    <xf numFmtId="167" fontId="8" fillId="10" borderId="70" xfId="0" applyNumberFormat="1" applyFont="1" applyFill="1" applyBorder="1" applyAlignment="1">
      <alignment horizontal="center" vertical="center" wrapText="1"/>
    </xf>
    <xf numFmtId="167" fontId="11" fillId="10" borderId="70" xfId="0" applyNumberFormat="1" applyFont="1" applyFill="1" applyBorder="1" applyAlignment="1">
      <alignment horizontal="center" vertical="center" wrapText="1"/>
    </xf>
    <xf numFmtId="167" fontId="8" fillId="10" borderId="74" xfId="0" applyNumberFormat="1" applyFont="1" applyFill="1" applyBorder="1" applyAlignment="1">
      <alignment horizontal="center" vertical="center" wrapText="1"/>
    </xf>
    <xf numFmtId="0" fontId="11" fillId="3" borderId="76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0" fillId="0" borderId="0" xfId="0" applyFont="1" applyAlignment="1">
      <alignment vertical="center" wrapText="1"/>
    </xf>
    <xf numFmtId="0" fontId="17" fillId="0" borderId="0" xfId="0" applyFont="1"/>
    <xf numFmtId="0" fontId="11" fillId="13" borderId="9" xfId="0" applyFont="1" applyFill="1" applyBorder="1" applyAlignment="1">
      <alignment horizontal="center" vertical="center" wrapText="1"/>
    </xf>
    <xf numFmtId="9" fontId="11" fillId="13" borderId="9" xfId="0" applyNumberFormat="1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vertical="center" wrapText="1"/>
    </xf>
    <xf numFmtId="0" fontId="17" fillId="13" borderId="1" xfId="0" applyFont="1" applyFill="1" applyBorder="1" applyAlignment="1">
      <alignment horizontal="center" vertical="center"/>
    </xf>
    <xf numFmtId="0" fontId="11" fillId="13" borderId="31" xfId="0" applyFont="1" applyFill="1" applyBorder="1" applyAlignment="1">
      <alignment horizontal="center" vertical="center" wrapText="1"/>
    </xf>
    <xf numFmtId="9" fontId="11" fillId="13" borderId="31" xfId="0" applyNumberFormat="1" applyFont="1" applyFill="1" applyBorder="1" applyAlignment="1">
      <alignment horizontal="center" vertical="center" wrapText="1"/>
    </xf>
    <xf numFmtId="0" fontId="17" fillId="13" borderId="18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 wrapText="1"/>
    </xf>
    <xf numFmtId="9" fontId="11" fillId="13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3" fontId="11" fillId="13" borderId="1" xfId="0" applyNumberFormat="1" applyFont="1" applyFill="1" applyBorder="1" applyAlignment="1">
      <alignment horizontal="center" vertical="center"/>
    </xf>
    <xf numFmtId="3" fontId="11" fillId="13" borderId="9" xfId="0" applyNumberFormat="1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1" fillId="13" borderId="31" xfId="0" applyFont="1" applyFill="1" applyBorder="1" applyAlignment="1">
      <alignment horizontal="center" vertical="center"/>
    </xf>
    <xf numFmtId="0" fontId="20" fillId="13" borderId="76" xfId="0" applyFont="1" applyFill="1" applyBorder="1" applyAlignment="1">
      <alignment vertical="center" wrapText="1"/>
    </xf>
    <xf numFmtId="0" fontId="17" fillId="13" borderId="76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horizontal="center" vertical="center" wrapText="1"/>
    </xf>
    <xf numFmtId="9" fontId="11" fillId="14" borderId="1" xfId="0" applyNumberFormat="1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vertical="center" wrapText="1"/>
    </xf>
    <xf numFmtId="0" fontId="17" fillId="14" borderId="18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1" fillId="14" borderId="83" xfId="0" applyFont="1" applyFill="1" applyBorder="1" applyAlignment="1">
      <alignment vertical="center" wrapText="1"/>
    </xf>
    <xf numFmtId="0" fontId="8" fillId="14" borderId="1" xfId="0" applyFont="1" applyFill="1" applyBorder="1" applyAlignment="1">
      <alignment vertical="center" wrapText="1"/>
    </xf>
    <xf numFmtId="49" fontId="11" fillId="14" borderId="27" xfId="3" applyNumberFormat="1" applyFont="1" applyFill="1" applyBorder="1" applyAlignment="1">
      <alignment horizontal="center" vertical="center"/>
    </xf>
    <xf numFmtId="3" fontId="11" fillId="14" borderId="1" xfId="0" applyNumberFormat="1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vertical="center" wrapText="1"/>
    </xf>
    <xf numFmtId="49" fontId="11" fillId="15" borderId="16" xfId="3" applyNumberFormat="1" applyFont="1" applyFill="1" applyBorder="1" applyAlignment="1">
      <alignment horizontal="center" vertical="center"/>
    </xf>
    <xf numFmtId="3" fontId="11" fillId="15" borderId="1" xfId="0" applyNumberFormat="1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vertical="center" wrapText="1"/>
    </xf>
    <xf numFmtId="0" fontId="17" fillId="15" borderId="18" xfId="0" applyFont="1" applyFill="1" applyBorder="1" applyAlignment="1">
      <alignment horizontal="center" vertical="center"/>
    </xf>
    <xf numFmtId="9" fontId="11" fillId="16" borderId="18" xfId="0" applyNumberFormat="1" applyFont="1" applyFill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49" fontId="11" fillId="16" borderId="21" xfId="3" applyNumberFormat="1" applyFont="1" applyFill="1" applyBorder="1" applyAlignment="1">
      <alignment horizontal="center" vertical="center"/>
    </xf>
    <xf numFmtId="3" fontId="11" fillId="16" borderId="9" xfId="0" applyNumberFormat="1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vertical="center" wrapText="1"/>
    </xf>
    <xf numFmtId="0" fontId="17" fillId="16" borderId="18" xfId="0" applyFont="1" applyFill="1" applyBorder="1" applyAlignment="1">
      <alignment horizontal="center" vertical="center"/>
    </xf>
    <xf numFmtId="9" fontId="11" fillId="16" borderId="1" xfId="0" applyNumberFormat="1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49" fontId="11" fillId="16" borderId="16" xfId="3" applyNumberFormat="1" applyFont="1" applyFill="1" applyBorder="1" applyAlignment="1">
      <alignment horizontal="center" vertical="center"/>
    </xf>
    <xf numFmtId="3" fontId="11" fillId="16" borderId="1" xfId="0" applyNumberFormat="1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vertical="center" wrapText="1"/>
    </xf>
    <xf numFmtId="0" fontId="11" fillId="16" borderId="1" xfId="0" applyFont="1" applyFill="1" applyBorder="1" applyAlignment="1">
      <alignment horizontal="left" vertical="center" wrapText="1"/>
    </xf>
    <xf numFmtId="0" fontId="19" fillId="16" borderId="1" xfId="0" applyFont="1" applyFill="1" applyBorder="1" applyAlignment="1">
      <alignment wrapText="1"/>
    </xf>
    <xf numFmtId="0" fontId="11" fillId="14" borderId="18" xfId="0" applyFont="1" applyFill="1" applyBorder="1" applyAlignment="1">
      <alignment horizontal="left" vertical="top" wrapText="1"/>
    </xf>
    <xf numFmtId="0" fontId="11" fillId="14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vertical="center" wrapText="1"/>
    </xf>
    <xf numFmtId="0" fontId="11" fillId="17" borderId="1" xfId="0" applyFont="1" applyFill="1" applyBorder="1" applyAlignment="1">
      <alignment horizontal="center" vertical="center" wrapText="1"/>
    </xf>
    <xf numFmtId="9" fontId="11" fillId="17" borderId="1" xfId="0" applyNumberFormat="1" applyFont="1" applyFill="1" applyBorder="1" applyAlignment="1">
      <alignment vertical="center" wrapText="1"/>
    </xf>
    <xf numFmtId="0" fontId="11" fillId="17" borderId="1" xfId="0" applyFont="1" applyFill="1" applyBorder="1" applyAlignment="1">
      <alignment horizontal="center" vertical="center"/>
    </xf>
    <xf numFmtId="3" fontId="11" fillId="17" borderId="1" xfId="0" applyNumberFormat="1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vertical="center" wrapText="1"/>
    </xf>
    <xf numFmtId="0" fontId="17" fillId="17" borderId="18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1" fillId="18" borderId="9" xfId="0" applyFont="1" applyFill="1" applyBorder="1" applyAlignment="1">
      <alignment horizontal="center" vertical="center"/>
    </xf>
    <xf numFmtId="4" fontId="11" fillId="18" borderId="9" xfId="0" applyNumberFormat="1" applyFont="1" applyFill="1" applyBorder="1" applyAlignment="1">
      <alignment horizontal="center" vertical="center"/>
    </xf>
    <xf numFmtId="0" fontId="20" fillId="18" borderId="1" xfId="0" applyFont="1" applyFill="1" applyBorder="1" applyAlignment="1">
      <alignment vertical="center" wrapText="1"/>
    </xf>
    <xf numFmtId="0" fontId="17" fillId="18" borderId="18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horizontal="center" vertical="center"/>
    </xf>
    <xf numFmtId="4" fontId="11" fillId="18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18" fillId="19" borderId="1" xfId="0" applyFont="1" applyFill="1" applyBorder="1" applyAlignment="1">
      <alignment horizontal="center" vertical="center"/>
    </xf>
    <xf numFmtId="0" fontId="18" fillId="20" borderId="18" xfId="0" applyFont="1" applyFill="1" applyBorder="1" applyAlignment="1">
      <alignment horizontal="center" vertical="center"/>
    </xf>
    <xf numFmtId="0" fontId="11" fillId="21" borderId="23" xfId="0" applyFont="1" applyFill="1" applyBorder="1" applyAlignment="1">
      <alignment horizontal="left" vertical="center" wrapText="1"/>
    </xf>
    <xf numFmtId="0" fontId="11" fillId="21" borderId="1" xfId="0" applyFont="1" applyFill="1" applyBorder="1" applyAlignment="1">
      <alignment horizontal="left" vertical="center" wrapText="1"/>
    </xf>
    <xf numFmtId="0" fontId="11" fillId="21" borderId="1" xfId="0" applyFont="1" applyFill="1" applyBorder="1" applyAlignment="1">
      <alignment horizontal="left" vertical="center"/>
    </xf>
    <xf numFmtId="43" fontId="11" fillId="21" borderId="1" xfId="1" applyFont="1" applyFill="1" applyBorder="1" applyAlignment="1">
      <alignment vertical="center" wrapText="1"/>
    </xf>
    <xf numFmtId="0" fontId="11" fillId="21" borderId="18" xfId="0" applyFont="1" applyFill="1" applyBorder="1" applyAlignment="1">
      <alignment horizontal="center" vertical="center" wrapText="1"/>
    </xf>
    <xf numFmtId="0" fontId="18" fillId="21" borderId="18" xfId="0" applyFont="1" applyFill="1" applyBorder="1" applyAlignment="1">
      <alignment horizontal="center" vertical="center"/>
    </xf>
    <xf numFmtId="43" fontId="11" fillId="22" borderId="1" xfId="1" applyFont="1" applyFill="1" applyBorder="1" applyAlignment="1">
      <alignment vertical="center" wrapText="1"/>
    </xf>
    <xf numFmtId="0" fontId="19" fillId="22" borderId="16" xfId="0" applyFont="1" applyFill="1" applyBorder="1" applyAlignment="1">
      <alignment horizontal="left" vertical="center" wrapText="1"/>
    </xf>
    <xf numFmtId="0" fontId="19" fillId="22" borderId="16" xfId="0" applyFont="1" applyFill="1" applyBorder="1" applyAlignment="1">
      <alignment horizontal="left"/>
    </xf>
    <xf numFmtId="0" fontId="11" fillId="24" borderId="23" xfId="0" applyFont="1" applyFill="1" applyBorder="1" applyAlignment="1">
      <alignment horizontal="left" vertical="center" wrapText="1"/>
    </xf>
    <xf numFmtId="0" fontId="11" fillId="24" borderId="1" xfId="0" applyFont="1" applyFill="1" applyBorder="1" applyAlignment="1">
      <alignment horizontal="left" vertical="center" wrapText="1"/>
    </xf>
    <xf numFmtId="10" fontId="11" fillId="24" borderId="18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43" fontId="11" fillId="24" borderId="1" xfId="1" applyFont="1" applyFill="1" applyBorder="1" applyAlignment="1">
      <alignment vertical="center" wrapText="1"/>
    </xf>
    <xf numFmtId="0" fontId="19" fillId="24" borderId="1" xfId="0" applyFont="1" applyFill="1" applyBorder="1"/>
    <xf numFmtId="0" fontId="18" fillId="24" borderId="18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0" fontId="11" fillId="4" borderId="18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vertical="center" wrapText="1"/>
    </xf>
    <xf numFmtId="0" fontId="19" fillId="4" borderId="1" xfId="0" applyFont="1" applyFill="1" applyBorder="1"/>
    <xf numFmtId="0" fontId="18" fillId="4" borderId="18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25" borderId="23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0" fontId="11" fillId="25" borderId="18" xfId="0" applyNumberFormat="1" applyFont="1" applyFill="1" applyBorder="1" applyAlignment="1">
      <alignment horizontal="center" vertical="center" wrapText="1"/>
    </xf>
    <xf numFmtId="49" fontId="11" fillId="25" borderId="1" xfId="0" applyNumberFormat="1" applyFont="1" applyFill="1" applyBorder="1" applyAlignment="1">
      <alignment horizontal="center" vertical="center" wrapText="1"/>
    </xf>
    <xf numFmtId="43" fontId="11" fillId="25" borderId="1" xfId="1" applyFont="1" applyFill="1" applyBorder="1" applyAlignment="1">
      <alignment vertical="center" wrapText="1"/>
    </xf>
    <xf numFmtId="0" fontId="19" fillId="25" borderId="16" xfId="0" applyFont="1" applyFill="1" applyBorder="1" applyAlignment="1">
      <alignment horizontal="left" vertical="center" wrapText="1"/>
    </xf>
    <xf numFmtId="0" fontId="19" fillId="25" borderId="16" xfId="0" applyFont="1" applyFill="1" applyBorder="1" applyAlignment="1">
      <alignment horizontal="left"/>
    </xf>
    <xf numFmtId="0" fontId="11" fillId="25" borderId="23" xfId="0" applyFont="1" applyFill="1" applyBorder="1" applyAlignment="1">
      <alignment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43" fontId="11" fillId="14" borderId="1" xfId="1" applyFont="1" applyFill="1" applyBorder="1" applyAlignment="1">
      <alignment vertical="center" wrapText="1"/>
    </xf>
    <xf numFmtId="0" fontId="18" fillId="14" borderId="76" xfId="0" applyFont="1" applyFill="1" applyBorder="1" applyAlignment="1">
      <alignment horizontal="center" vertical="center"/>
    </xf>
    <xf numFmtId="43" fontId="11" fillId="6" borderId="1" xfId="1" applyFont="1" applyFill="1" applyBorder="1" applyAlignment="1">
      <alignment vertical="center" wrapText="1"/>
    </xf>
    <xf numFmtId="43" fontId="11" fillId="26" borderId="1" xfId="1" applyFont="1" applyFill="1" applyBorder="1" applyAlignment="1">
      <alignment vertical="center" wrapText="1"/>
    </xf>
    <xf numFmtId="0" fontId="11" fillId="26" borderId="61" xfId="0" applyFont="1" applyFill="1" applyBorder="1" applyAlignment="1">
      <alignment horizontal="center" vertical="center" wrapText="1"/>
    </xf>
    <xf numFmtId="0" fontId="18" fillId="26" borderId="76" xfId="0" applyFont="1" applyFill="1" applyBorder="1" applyAlignment="1">
      <alignment horizontal="center" vertical="center"/>
    </xf>
    <xf numFmtId="49" fontId="11" fillId="27" borderId="1" xfId="0" applyNumberFormat="1" applyFont="1" applyFill="1" applyBorder="1" applyAlignment="1">
      <alignment horizontal="center" vertical="center" wrapText="1"/>
    </xf>
    <xf numFmtId="43" fontId="11" fillId="27" borderId="1" xfId="1" applyFont="1" applyFill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43" fontId="11" fillId="2" borderId="1" xfId="1" applyFont="1" applyFill="1" applyBorder="1" applyAlignment="1">
      <alignment vertical="center" wrapText="1"/>
    </xf>
    <xf numFmtId="43" fontId="11" fillId="28" borderId="1" xfId="1" applyFont="1" applyFill="1" applyBorder="1" applyAlignment="1">
      <alignment vertical="center" wrapText="1"/>
    </xf>
    <xf numFmtId="0" fontId="19" fillId="28" borderId="16" xfId="0" applyFont="1" applyFill="1" applyBorder="1" applyAlignment="1">
      <alignment horizontal="left" vertical="center" wrapText="1"/>
    </xf>
    <xf numFmtId="0" fontId="19" fillId="28" borderId="16" xfId="0" applyFont="1" applyFill="1" applyBorder="1" applyAlignment="1">
      <alignment horizontal="left" vertical="center"/>
    </xf>
    <xf numFmtId="49" fontId="11" fillId="18" borderId="1" xfId="0" applyNumberFormat="1" applyFont="1" applyFill="1" applyBorder="1" applyAlignment="1">
      <alignment horizontal="center" vertical="center" wrapText="1"/>
    </xf>
    <xf numFmtId="43" fontId="11" fillId="18" borderId="1" xfId="1" applyFont="1" applyFill="1" applyBorder="1" applyAlignment="1">
      <alignment vertical="center" wrapText="1"/>
    </xf>
    <xf numFmtId="0" fontId="11" fillId="18" borderId="1" xfId="0" applyFont="1" applyFill="1" applyBorder="1" applyAlignment="1">
      <alignment vertical="center" wrapText="1"/>
    </xf>
    <xf numFmtId="0" fontId="11" fillId="18" borderId="1" xfId="4" applyFont="1" applyFill="1" applyBorder="1" applyAlignment="1">
      <alignment horizontal="center" vertical="center" wrapText="1"/>
    </xf>
    <xf numFmtId="43" fontId="11" fillId="18" borderId="1" xfId="1" applyFont="1" applyFill="1" applyBorder="1" applyAlignment="1">
      <alignment wrapText="1"/>
    </xf>
    <xf numFmtId="43" fontId="19" fillId="18" borderId="1" xfId="1" applyFont="1" applyFill="1" applyBorder="1"/>
    <xf numFmtId="43" fontId="11" fillId="15" borderId="1" xfId="1" applyFont="1" applyFill="1" applyBorder="1" applyAlignment="1">
      <alignment vertical="center" wrapText="1"/>
    </xf>
    <xf numFmtId="43" fontId="19" fillId="15" borderId="1" xfId="1" applyFont="1" applyFill="1" applyBorder="1"/>
    <xf numFmtId="0" fontId="11" fillId="29" borderId="84" xfId="0" applyFont="1" applyFill="1" applyBorder="1" applyAlignment="1">
      <alignment vertical="center" wrapText="1"/>
    </xf>
    <xf numFmtId="0" fontId="11" fillId="29" borderId="1" xfId="0" applyFont="1" applyFill="1" applyBorder="1" applyAlignment="1">
      <alignment horizontal="center" vertical="center" wrapText="1"/>
    </xf>
    <xf numFmtId="0" fontId="11" fillId="29" borderId="1" xfId="4" applyFont="1" applyFill="1" applyBorder="1" applyAlignment="1">
      <alignment horizontal="center" vertical="center" wrapText="1"/>
    </xf>
    <xf numFmtId="43" fontId="11" fillId="29" borderId="1" xfId="1" applyFont="1" applyFill="1" applyBorder="1" applyAlignment="1">
      <alignment vertical="center" wrapText="1"/>
    </xf>
    <xf numFmtId="43" fontId="19" fillId="29" borderId="1" xfId="1" applyFont="1" applyFill="1" applyBorder="1"/>
    <xf numFmtId="0" fontId="11" fillId="29" borderId="61" xfId="0" applyFont="1" applyFill="1" applyBorder="1" applyAlignment="1">
      <alignment vertical="center" wrapText="1"/>
    </xf>
    <xf numFmtId="0" fontId="11" fillId="29" borderId="1" xfId="0" applyFont="1" applyFill="1" applyBorder="1" applyAlignment="1">
      <alignment horizontal="center"/>
    </xf>
    <xf numFmtId="0" fontId="18" fillId="29" borderId="18" xfId="0" applyFont="1" applyFill="1" applyBorder="1" applyAlignment="1">
      <alignment horizontal="center" vertical="center"/>
    </xf>
    <xf numFmtId="43" fontId="11" fillId="7" borderId="1" xfId="1" applyFont="1" applyFill="1" applyBorder="1" applyAlignment="1">
      <alignment vertical="center" wrapText="1"/>
    </xf>
    <xf numFmtId="43" fontId="19" fillId="7" borderId="1" xfId="1" applyFont="1" applyFill="1" applyBorder="1"/>
    <xf numFmtId="0" fontId="11" fillId="2" borderId="8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9" fontId="11" fillId="2" borderId="31" xfId="0" applyNumberFormat="1" applyFont="1" applyFill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/>
    </xf>
    <xf numFmtId="0" fontId="11" fillId="22" borderId="18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center" vertical="center" wrapText="1"/>
    </xf>
    <xf numFmtId="9" fontId="11" fillId="22" borderId="1" xfId="0" applyNumberFormat="1" applyFont="1" applyFill="1" applyBorder="1" applyAlignment="1">
      <alignment horizontal="center" vertical="center" wrapText="1"/>
    </xf>
    <xf numFmtId="0" fontId="19" fillId="22" borderId="18" xfId="0" applyFont="1" applyFill="1" applyBorder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19" fillId="22" borderId="1" xfId="0" applyFont="1" applyFill="1" applyBorder="1"/>
    <xf numFmtId="0" fontId="19" fillId="22" borderId="1" xfId="0" applyFont="1" applyFill="1" applyBorder="1" applyAlignment="1">
      <alignment vertical="center" wrapText="1"/>
    </xf>
    <xf numFmtId="0" fontId="18" fillId="2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19" borderId="31" xfId="0" applyFont="1" applyFill="1" applyBorder="1" applyAlignment="1">
      <alignment horizontal="center" vertical="center"/>
    </xf>
    <xf numFmtId="4" fontId="11" fillId="19" borderId="31" xfId="0" applyNumberFormat="1" applyFont="1" applyFill="1" applyBorder="1" applyAlignment="1">
      <alignment horizontal="center" vertical="center"/>
    </xf>
    <xf numFmtId="0" fontId="19" fillId="19" borderId="76" xfId="0" applyFont="1" applyFill="1" applyBorder="1" applyAlignment="1">
      <alignment horizontal="center" vertical="center"/>
    </xf>
    <xf numFmtId="4" fontId="11" fillId="19" borderId="18" xfId="0" applyNumberFormat="1" applyFont="1" applyFill="1" applyBorder="1" applyAlignment="1">
      <alignment horizontal="center"/>
    </xf>
    <xf numFmtId="0" fontId="18" fillId="19" borderId="18" xfId="0" applyFont="1" applyFill="1" applyBorder="1" applyAlignment="1">
      <alignment horizontal="center" vertical="center"/>
    </xf>
    <xf numFmtId="4" fontId="11" fillId="7" borderId="31" xfId="0" applyNumberFormat="1" applyFont="1" applyFill="1" applyBorder="1" applyAlignment="1"/>
    <xf numFmtId="4" fontId="11" fillId="7" borderId="18" xfId="0" applyNumberFormat="1" applyFont="1" applyFill="1" applyBorder="1" applyAlignment="1"/>
    <xf numFmtId="0" fontId="18" fillId="7" borderId="18" xfId="0" applyFont="1" applyFill="1" applyBorder="1" applyAlignment="1">
      <alignment horizontal="center" vertical="center"/>
    </xf>
    <xf numFmtId="0" fontId="11" fillId="30" borderId="1" xfId="0" applyFont="1" applyFill="1" applyBorder="1" applyAlignment="1">
      <alignment vertical="center" wrapText="1"/>
    </xf>
    <xf numFmtId="0" fontId="11" fillId="30" borderId="31" xfId="0" applyFont="1" applyFill="1" applyBorder="1" applyAlignment="1">
      <alignment horizontal="center" vertical="center" wrapText="1"/>
    </xf>
    <xf numFmtId="9" fontId="11" fillId="30" borderId="31" xfId="0" applyNumberFormat="1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4" fontId="11" fillId="30" borderId="1" xfId="0" applyNumberFormat="1" applyFont="1" applyFill="1" applyBorder="1" applyAlignment="1">
      <alignment horizontal="center" vertical="center"/>
    </xf>
    <xf numFmtId="0" fontId="19" fillId="30" borderId="1" xfId="0" applyFont="1" applyFill="1" applyBorder="1"/>
    <xf numFmtId="0" fontId="18" fillId="30" borderId="1" xfId="0" applyFont="1" applyFill="1" applyBorder="1" applyAlignment="1">
      <alignment horizontal="center" vertical="center"/>
    </xf>
    <xf numFmtId="9" fontId="11" fillId="18" borderId="1" xfId="0" applyNumberFormat="1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/>
    </xf>
    <xf numFmtId="4" fontId="11" fillId="18" borderId="1" xfId="0" applyNumberFormat="1" applyFont="1" applyFill="1" applyBorder="1" applyAlignment="1">
      <alignment horizontal="center"/>
    </xf>
    <xf numFmtId="4" fontId="11" fillId="18" borderId="1" xfId="0" applyNumberFormat="1" applyFont="1" applyFill="1" applyBorder="1" applyAlignment="1">
      <alignment horizontal="center" wrapText="1"/>
    </xf>
    <xf numFmtId="9" fontId="8" fillId="18" borderId="1" xfId="0" applyNumberFormat="1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horizontal="center" vertical="center" wrapText="1"/>
    </xf>
    <xf numFmtId="0" fontId="11" fillId="23" borderId="1" xfId="7" applyFont="1" applyFill="1" applyBorder="1" applyAlignment="1">
      <alignment horizontal="center" vertical="center" wrapText="1"/>
    </xf>
    <xf numFmtId="0" fontId="11" fillId="23" borderId="1" xfId="8" applyFont="1" applyFill="1" applyBorder="1" applyAlignment="1">
      <alignment horizontal="center" vertical="center" wrapText="1"/>
    </xf>
    <xf numFmtId="0" fontId="11" fillId="23" borderId="1" xfId="5" applyFont="1" applyFill="1" applyBorder="1" applyAlignment="1">
      <alignment horizontal="center" vertical="center"/>
    </xf>
    <xf numFmtId="0" fontId="19" fillId="23" borderId="1" xfId="0" applyFont="1" applyFill="1" applyBorder="1"/>
    <xf numFmtId="0" fontId="18" fillId="23" borderId="1" xfId="0" applyFont="1" applyFill="1" applyBorder="1" applyAlignment="1">
      <alignment horizontal="center" vertical="center"/>
    </xf>
    <xf numFmtId="41" fontId="11" fillId="23" borderId="1" xfId="9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 wrapText="1"/>
    </xf>
    <xf numFmtId="164" fontId="18" fillId="23" borderId="1" xfId="0" applyNumberFormat="1" applyFont="1" applyFill="1" applyBorder="1" applyAlignment="1">
      <alignment horizontal="center" vertical="center"/>
    </xf>
    <xf numFmtId="0" fontId="19" fillId="23" borderId="1" xfId="0" applyFont="1" applyFill="1" applyBorder="1" applyAlignment="1">
      <alignment horizontal="center" vertical="center" wrapText="1"/>
    </xf>
    <xf numFmtId="9" fontId="19" fillId="23" borderId="1" xfId="0" applyNumberFormat="1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left" vertical="center" wrapText="1"/>
    </xf>
    <xf numFmtId="41" fontId="11" fillId="23" borderId="1" xfId="9" applyFont="1" applyFill="1" applyBorder="1" applyAlignment="1">
      <alignment horizontal="right" vertical="center"/>
    </xf>
    <xf numFmtId="3" fontId="11" fillId="25" borderId="22" xfId="0" applyNumberFormat="1" applyFont="1" applyFill="1" applyBorder="1" applyAlignment="1">
      <alignment horizontal="center" vertical="center"/>
    </xf>
    <xf numFmtId="3" fontId="11" fillId="25" borderId="1" xfId="0" applyNumberFormat="1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164" fontId="18" fillId="13" borderId="1" xfId="0" applyNumberFormat="1" applyFont="1" applyFill="1" applyBorder="1" applyAlignment="1">
      <alignment horizontal="center" vertical="center"/>
    </xf>
    <xf numFmtId="0" fontId="18" fillId="13" borderId="76" xfId="0" applyFont="1" applyFill="1" applyBorder="1" applyAlignment="1">
      <alignment horizontal="center" vertical="center"/>
    </xf>
    <xf numFmtId="0" fontId="11" fillId="14" borderId="42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left" vertical="center" wrapText="1"/>
    </xf>
    <xf numFmtId="0" fontId="18" fillId="14" borderId="1" xfId="0" applyFont="1" applyFill="1" applyBorder="1" applyAlignment="1">
      <alignment horizontal="center" vertical="center"/>
    </xf>
    <xf numFmtId="164" fontId="18" fillId="14" borderId="1" xfId="0" applyNumberFormat="1" applyFont="1" applyFill="1" applyBorder="1" applyAlignment="1">
      <alignment horizontal="center" vertical="center"/>
    </xf>
    <xf numFmtId="0" fontId="19" fillId="14" borderId="1" xfId="0" applyFont="1" applyFill="1" applyBorder="1"/>
    <xf numFmtId="164" fontId="18" fillId="17" borderId="1" xfId="0" applyNumberFormat="1" applyFont="1" applyFill="1" applyBorder="1" applyAlignment="1">
      <alignment horizontal="center" vertical="center"/>
    </xf>
    <xf numFmtId="3" fontId="11" fillId="17" borderId="46" xfId="0" applyNumberFormat="1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 wrapText="1"/>
    </xf>
    <xf numFmtId="0" fontId="18" fillId="17" borderId="76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wrapText="1"/>
    </xf>
    <xf numFmtId="0" fontId="11" fillId="14" borderId="1" xfId="5" applyFont="1" applyFill="1" applyBorder="1" applyAlignment="1">
      <alignment horizontal="center" vertical="center"/>
    </xf>
    <xf numFmtId="4" fontId="11" fillId="14" borderId="1" xfId="5" applyNumberFormat="1" applyFont="1" applyFill="1" applyBorder="1" applyAlignment="1">
      <alignment horizontal="right" vertical="center" wrapText="1"/>
    </xf>
    <xf numFmtId="0" fontId="19" fillId="14" borderId="1" xfId="0" applyFont="1" applyFill="1" applyBorder="1" applyAlignment="1">
      <alignment horizontal="center" vertical="center"/>
    </xf>
    <xf numFmtId="0" fontId="11" fillId="17" borderId="42" xfId="0" applyFont="1" applyFill="1" applyBorder="1" applyAlignment="1">
      <alignment horizontal="center" vertical="center"/>
    </xf>
    <xf numFmtId="4" fontId="11" fillId="17" borderId="1" xfId="0" applyNumberFormat="1" applyFont="1" applyFill="1" applyBorder="1" applyAlignment="1">
      <alignment horizontal="right" vertical="center" wrapText="1"/>
    </xf>
    <xf numFmtId="0" fontId="11" fillId="17" borderId="45" xfId="0" applyFont="1" applyFill="1" applyBorder="1" applyAlignment="1">
      <alignment horizontal="center" vertical="center"/>
    </xf>
    <xf numFmtId="4" fontId="11" fillId="17" borderId="46" xfId="0" applyNumberFormat="1" applyFont="1" applyFill="1" applyBorder="1" applyAlignment="1">
      <alignment horizontal="right" vertical="center" wrapText="1"/>
    </xf>
    <xf numFmtId="0" fontId="11" fillId="19" borderId="42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left" vertical="center" wrapText="1"/>
    </xf>
    <xf numFmtId="4" fontId="11" fillId="19" borderId="1" xfId="0" applyNumberFormat="1" applyFont="1" applyFill="1" applyBorder="1" applyAlignment="1">
      <alignment horizontal="right" vertical="center" wrapText="1"/>
    </xf>
    <xf numFmtId="164" fontId="8" fillId="19" borderId="47" xfId="0" applyNumberFormat="1" applyFont="1" applyFill="1" applyBorder="1" applyAlignment="1">
      <alignment horizontal="center" vertical="center"/>
    </xf>
    <xf numFmtId="0" fontId="11" fillId="31" borderId="1" xfId="0" applyFont="1" applyFill="1" applyBorder="1" applyAlignment="1">
      <alignment horizontal="left" vertical="center" wrapText="1"/>
    </xf>
    <xf numFmtId="4" fontId="11" fillId="31" borderId="1" xfId="0" applyNumberFormat="1" applyFont="1" applyFill="1" applyBorder="1" applyAlignment="1">
      <alignment horizontal="right" vertical="center" wrapText="1"/>
    </xf>
    <xf numFmtId="164" fontId="8" fillId="31" borderId="47" xfId="0" applyNumberFormat="1" applyFont="1" applyFill="1" applyBorder="1" applyAlignment="1">
      <alignment horizontal="center" vertical="center"/>
    </xf>
    <xf numFmtId="4" fontId="11" fillId="14" borderId="1" xfId="0" applyNumberFormat="1" applyFont="1" applyFill="1" applyBorder="1" applyAlignment="1">
      <alignment horizontal="right" vertical="center" wrapText="1"/>
    </xf>
    <xf numFmtId="164" fontId="8" fillId="14" borderId="47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right" vertical="center" wrapText="1"/>
    </xf>
    <xf numFmtId="164" fontId="8" fillId="7" borderId="47" xfId="0" applyNumberFormat="1" applyFont="1" applyFill="1" applyBorder="1" applyAlignment="1">
      <alignment horizontal="center" vertical="center"/>
    </xf>
    <xf numFmtId="0" fontId="11" fillId="32" borderId="45" xfId="0" applyFont="1" applyFill="1" applyBorder="1" applyAlignment="1">
      <alignment horizontal="center" vertical="center"/>
    </xf>
    <xf numFmtId="0" fontId="11" fillId="32" borderId="1" xfId="0" applyFont="1" applyFill="1" applyBorder="1" applyAlignment="1">
      <alignment horizontal="left" vertical="center" wrapText="1"/>
    </xf>
    <xf numFmtId="4" fontId="11" fillId="32" borderId="1" xfId="0" applyNumberFormat="1" applyFont="1" applyFill="1" applyBorder="1" applyAlignment="1">
      <alignment horizontal="right" vertical="center" wrapText="1"/>
    </xf>
    <xf numFmtId="164" fontId="18" fillId="32" borderId="1" xfId="0" applyNumberFormat="1" applyFont="1" applyFill="1" applyBorder="1" applyAlignment="1">
      <alignment horizontal="center"/>
    </xf>
    <xf numFmtId="0" fontId="18" fillId="32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left" vertical="center" wrapText="1"/>
    </xf>
    <xf numFmtId="4" fontId="11" fillId="28" borderId="1" xfId="0" applyNumberFormat="1" applyFont="1" applyFill="1" applyBorder="1" applyAlignment="1">
      <alignment horizontal="right" vertical="center"/>
    </xf>
    <xf numFmtId="0" fontId="18" fillId="28" borderId="1" xfId="0" applyFont="1" applyFill="1" applyBorder="1" applyAlignment="1">
      <alignment horizontal="center"/>
    </xf>
    <xf numFmtId="0" fontId="19" fillId="28" borderId="1" xfId="0" applyFont="1" applyFill="1" applyBorder="1"/>
    <xf numFmtId="0" fontId="18" fillId="28" borderId="1" xfId="0" applyFont="1" applyFill="1" applyBorder="1" applyAlignment="1">
      <alignment horizontal="center" vertical="center"/>
    </xf>
    <xf numFmtId="0" fontId="11" fillId="28" borderId="42" xfId="0" applyFont="1" applyFill="1" applyBorder="1" applyAlignment="1">
      <alignment horizontal="center" vertical="center"/>
    </xf>
    <xf numFmtId="165" fontId="11" fillId="28" borderId="1" xfId="0" applyNumberFormat="1" applyFont="1" applyFill="1" applyBorder="1" applyAlignment="1">
      <alignment horizontal="center" vertical="center"/>
    </xf>
    <xf numFmtId="164" fontId="18" fillId="28" borderId="1" xfId="0" applyNumberFormat="1" applyFont="1" applyFill="1" applyBorder="1" applyAlignment="1">
      <alignment horizontal="center" vertical="center"/>
    </xf>
    <xf numFmtId="0" fontId="11" fillId="34" borderId="42" xfId="0" applyFont="1" applyFill="1" applyBorder="1" applyAlignment="1">
      <alignment horizontal="center" vertical="center"/>
    </xf>
    <xf numFmtId="0" fontId="11" fillId="34" borderId="1" xfId="0" applyFont="1" applyFill="1" applyBorder="1" applyAlignment="1">
      <alignment horizontal="left" vertical="center" wrapText="1"/>
    </xf>
    <xf numFmtId="165" fontId="11" fillId="34" borderId="1" xfId="0" applyNumberFormat="1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164" fontId="18" fillId="34" borderId="1" xfId="0" applyNumberFormat="1" applyFont="1" applyFill="1" applyBorder="1" applyAlignment="1">
      <alignment horizontal="center" vertical="center"/>
    </xf>
    <xf numFmtId="165" fontId="11" fillId="23" borderId="1" xfId="0" applyNumberFormat="1" applyFont="1" applyFill="1" applyBorder="1" applyAlignment="1">
      <alignment horizontal="center" vertical="center"/>
    </xf>
    <xf numFmtId="0" fontId="11" fillId="34" borderId="45" xfId="0" applyFont="1" applyFill="1" applyBorder="1" applyAlignment="1">
      <alignment horizontal="center" vertical="center"/>
    </xf>
    <xf numFmtId="0" fontId="11" fillId="34" borderId="46" xfId="0" applyFont="1" applyFill="1" applyBorder="1" applyAlignment="1">
      <alignment horizontal="left" vertical="center" wrapText="1"/>
    </xf>
    <xf numFmtId="4" fontId="11" fillId="34" borderId="46" xfId="0" applyNumberFormat="1" applyFont="1" applyFill="1" applyBorder="1" applyAlignment="1">
      <alignment horizontal="right" vertical="center" wrapText="1"/>
    </xf>
    <xf numFmtId="0" fontId="18" fillId="34" borderId="1" xfId="0" applyFont="1" applyFill="1" applyBorder="1" applyAlignment="1">
      <alignment horizontal="center"/>
    </xf>
    <xf numFmtId="0" fontId="11" fillId="20" borderId="42" xfId="0" applyFont="1" applyFill="1" applyBorder="1" applyAlignment="1">
      <alignment horizontal="center" vertical="center"/>
    </xf>
    <xf numFmtId="3" fontId="11" fillId="20" borderId="1" xfId="0" applyNumberFormat="1" applyFont="1" applyFill="1" applyBorder="1" applyAlignment="1">
      <alignment horizontal="center" vertical="center"/>
    </xf>
    <xf numFmtId="0" fontId="18" fillId="20" borderId="1" xfId="0" applyFont="1" applyFill="1" applyBorder="1" applyAlignment="1">
      <alignment horizontal="center"/>
    </xf>
    <xf numFmtId="164" fontId="18" fillId="20" borderId="1" xfId="0" applyNumberFormat="1" applyFont="1" applyFill="1" applyBorder="1" applyAlignment="1">
      <alignment horizontal="center"/>
    </xf>
    <xf numFmtId="0" fontId="11" fillId="26" borderId="1" xfId="0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3" fontId="11" fillId="26" borderId="46" xfId="0" applyNumberFormat="1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0" fontId="19" fillId="26" borderId="71" xfId="0" applyFont="1" applyFill="1" applyBorder="1" applyAlignment="1">
      <alignment horizontal="center" vertical="center"/>
    </xf>
    <xf numFmtId="4" fontId="11" fillId="26" borderId="76" xfId="0" applyNumberFormat="1" applyFont="1" applyFill="1" applyBorder="1" applyAlignment="1">
      <alignment horizontal="center" vertical="center"/>
    </xf>
    <xf numFmtId="9" fontId="19" fillId="26" borderId="1" xfId="2" applyFont="1" applyFill="1" applyBorder="1" applyAlignment="1">
      <alignment horizontal="center" vertical="center"/>
    </xf>
    <xf numFmtId="0" fontId="19" fillId="26" borderId="1" xfId="0" applyFont="1" applyFill="1" applyBorder="1" applyAlignment="1">
      <alignment vertical="center" wrapText="1"/>
    </xf>
    <xf numFmtId="9" fontId="11" fillId="35" borderId="31" xfId="0" applyNumberFormat="1" applyFont="1" applyFill="1" applyBorder="1" applyAlignment="1">
      <alignment horizontal="center" vertical="center" wrapText="1"/>
    </xf>
    <xf numFmtId="0" fontId="19" fillId="35" borderId="31" xfId="0" applyFont="1" applyFill="1" applyBorder="1" applyAlignment="1">
      <alignment horizontal="center" vertical="center"/>
    </xf>
    <xf numFmtId="4" fontId="11" fillId="35" borderId="1" xfId="0" applyNumberFormat="1" applyFont="1" applyFill="1" applyBorder="1" applyAlignment="1">
      <alignment horizontal="center" vertical="center"/>
    </xf>
    <xf numFmtId="9" fontId="19" fillId="35" borderId="1" xfId="2" applyFont="1" applyFill="1" applyBorder="1" applyAlignment="1">
      <alignment horizontal="center" vertical="center"/>
    </xf>
    <xf numFmtId="164" fontId="19" fillId="35" borderId="1" xfId="0" applyNumberFormat="1" applyFont="1" applyFill="1" applyBorder="1" applyAlignment="1">
      <alignment horizontal="center" vertical="center"/>
    </xf>
    <xf numFmtId="0" fontId="19" fillId="35" borderId="1" xfId="0" applyFont="1" applyFill="1" applyBorder="1" applyAlignment="1">
      <alignment vertical="center" wrapText="1"/>
    </xf>
    <xf numFmtId="0" fontId="18" fillId="35" borderId="76" xfId="0" applyFont="1" applyFill="1" applyBorder="1" applyAlignment="1">
      <alignment horizontal="center" vertical="center"/>
    </xf>
    <xf numFmtId="0" fontId="11" fillId="31" borderId="31" xfId="0" applyFont="1" applyFill="1" applyBorder="1" applyAlignment="1">
      <alignment horizontal="center" vertical="center" wrapText="1"/>
    </xf>
    <xf numFmtId="0" fontId="11" fillId="31" borderId="1" xfId="0" applyFont="1" applyFill="1" applyBorder="1" applyAlignment="1">
      <alignment horizontal="center" vertical="center"/>
    </xf>
    <xf numFmtId="4" fontId="11" fillId="31" borderId="1" xfId="0" applyNumberFormat="1" applyFont="1" applyFill="1" applyBorder="1" applyAlignment="1">
      <alignment horizontal="center" vertical="center"/>
    </xf>
    <xf numFmtId="9" fontId="19" fillId="31" borderId="1" xfId="0" applyNumberFormat="1" applyFont="1" applyFill="1" applyBorder="1" applyAlignment="1">
      <alignment horizontal="center" vertical="center"/>
    </xf>
    <xf numFmtId="164" fontId="19" fillId="31" borderId="1" xfId="0" applyNumberFormat="1" applyFont="1" applyFill="1" applyBorder="1" applyAlignment="1">
      <alignment horizontal="center" vertical="center"/>
    </xf>
    <xf numFmtId="0" fontId="18" fillId="31" borderId="76" xfId="0" applyFont="1" applyFill="1" applyBorder="1" applyAlignment="1">
      <alignment horizontal="center" vertical="center"/>
    </xf>
    <xf numFmtId="0" fontId="19" fillId="31" borderId="1" xfId="0" applyFont="1" applyFill="1" applyBorder="1" applyAlignment="1">
      <alignment vertical="center" wrapText="1"/>
    </xf>
    <xf numFmtId="9" fontId="11" fillId="34" borderId="1" xfId="0" applyNumberFormat="1" applyFont="1" applyFill="1" applyBorder="1" applyAlignment="1">
      <alignment horizontal="center" vertical="center" wrapText="1"/>
    </xf>
    <xf numFmtId="0" fontId="11" fillId="34" borderId="1" xfId="0" applyFont="1" applyFill="1" applyBorder="1" applyAlignment="1">
      <alignment horizontal="center" vertical="center"/>
    </xf>
    <xf numFmtId="4" fontId="11" fillId="34" borderId="1" xfId="0" applyNumberFormat="1" applyFont="1" applyFill="1" applyBorder="1" applyAlignment="1">
      <alignment horizontal="center" vertical="center"/>
    </xf>
    <xf numFmtId="9" fontId="19" fillId="34" borderId="1" xfId="0" applyNumberFormat="1" applyFont="1" applyFill="1" applyBorder="1" applyAlignment="1">
      <alignment horizontal="center" vertical="center"/>
    </xf>
    <xf numFmtId="164" fontId="19" fillId="34" borderId="1" xfId="0" applyNumberFormat="1" applyFont="1" applyFill="1" applyBorder="1" applyAlignment="1">
      <alignment horizontal="center" vertical="center" wrapText="1"/>
    </xf>
    <xf numFmtId="0" fontId="18" fillId="34" borderId="76" xfId="0" applyFont="1" applyFill="1" applyBorder="1" applyAlignment="1">
      <alignment horizontal="center" vertical="center"/>
    </xf>
    <xf numFmtId="9" fontId="11" fillId="36" borderId="1" xfId="0" applyNumberFormat="1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/>
    </xf>
    <xf numFmtId="4" fontId="11" fillId="36" borderId="1" xfId="0" applyNumberFormat="1" applyFont="1" applyFill="1" applyBorder="1" applyAlignment="1">
      <alignment horizontal="center" vertical="center"/>
    </xf>
    <xf numFmtId="0" fontId="19" fillId="36" borderId="1" xfId="0" applyFont="1" applyFill="1" applyBorder="1" applyAlignment="1">
      <alignment horizontal="center" vertical="center"/>
    </xf>
    <xf numFmtId="164" fontId="19" fillId="36" borderId="1" xfId="0" applyNumberFormat="1" applyFont="1" applyFill="1" applyBorder="1" applyAlignment="1">
      <alignment horizontal="center" vertical="center"/>
    </xf>
    <xf numFmtId="0" fontId="19" fillId="36" borderId="1" xfId="0" applyFont="1" applyFill="1" applyBorder="1" applyAlignment="1">
      <alignment horizontal="center" vertical="center" wrapText="1"/>
    </xf>
    <xf numFmtId="0" fontId="18" fillId="36" borderId="76" xfId="0" applyFont="1" applyFill="1" applyBorder="1" applyAlignment="1">
      <alignment horizontal="center" vertical="center"/>
    </xf>
    <xf numFmtId="9" fontId="11" fillId="14" borderId="1" xfId="0" applyNumberFormat="1" applyFont="1" applyFill="1" applyBorder="1" applyAlignment="1">
      <alignment vertical="center" wrapText="1"/>
    </xf>
    <xf numFmtId="0" fontId="11" fillId="14" borderId="16" xfId="0" applyFont="1" applyFill="1" applyBorder="1" applyAlignment="1">
      <alignment horizontal="center" vertical="center" wrapText="1"/>
    </xf>
    <xf numFmtId="4" fontId="11" fillId="14" borderId="1" xfId="0" applyNumberFormat="1" applyFont="1" applyFill="1" applyBorder="1" applyAlignment="1">
      <alignment horizontal="center" vertical="center" wrapText="1"/>
    </xf>
    <xf numFmtId="164" fontId="19" fillId="14" borderId="1" xfId="0" applyNumberFormat="1" applyFont="1" applyFill="1" applyBorder="1" applyAlignment="1">
      <alignment horizontal="center" vertical="center"/>
    </xf>
    <xf numFmtId="4" fontId="11" fillId="14" borderId="1" xfId="0" applyNumberFormat="1" applyFont="1" applyFill="1" applyBorder="1" applyAlignment="1">
      <alignment horizontal="center" vertical="center"/>
    </xf>
    <xf numFmtId="9" fontId="11" fillId="4" borderId="1" xfId="0" applyNumberFormat="1" applyFont="1" applyFill="1" applyBorder="1" applyAlignment="1">
      <alignment vertical="center" wrapText="1"/>
    </xf>
    <xf numFmtId="9" fontId="11" fillId="26" borderId="1" xfId="0" applyNumberFormat="1" applyFont="1" applyFill="1" applyBorder="1" applyAlignment="1">
      <alignment vertical="center" wrapText="1"/>
    </xf>
    <xf numFmtId="0" fontId="11" fillId="26" borderId="16" xfId="0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/>
    </xf>
    <xf numFmtId="0" fontId="19" fillId="26" borderId="1" xfId="0" applyFont="1" applyFill="1" applyBorder="1" applyAlignment="1">
      <alignment horizontal="center" vertical="center"/>
    </xf>
    <xf numFmtId="0" fontId="19" fillId="26" borderId="1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8" fillId="2" borderId="76" xfId="0" applyFont="1" applyFill="1" applyBorder="1" applyAlignment="1">
      <alignment horizontal="center" vertical="center"/>
    </xf>
    <xf numFmtId="9" fontId="11" fillId="37" borderId="1" xfId="0" applyNumberFormat="1" applyFont="1" applyFill="1" applyBorder="1" applyAlignment="1">
      <alignment vertical="center" wrapText="1"/>
    </xf>
    <xf numFmtId="0" fontId="11" fillId="37" borderId="1" xfId="0" applyFont="1" applyFill="1" applyBorder="1" applyAlignment="1">
      <alignment horizontal="center" vertical="center"/>
    </xf>
    <xf numFmtId="0" fontId="11" fillId="37" borderId="16" xfId="0" applyFont="1" applyFill="1" applyBorder="1" applyAlignment="1">
      <alignment horizontal="center" vertical="center" wrapText="1"/>
    </xf>
    <xf numFmtId="4" fontId="11" fillId="37" borderId="1" xfId="0" applyNumberFormat="1" applyFont="1" applyFill="1" applyBorder="1" applyAlignment="1">
      <alignment horizontal="center" vertical="center"/>
    </xf>
    <xf numFmtId="0" fontId="19" fillId="37" borderId="1" xfId="0" applyFont="1" applyFill="1" applyBorder="1" applyAlignment="1">
      <alignment horizontal="center" vertical="center"/>
    </xf>
    <xf numFmtId="0" fontId="19" fillId="37" borderId="1" xfId="0" applyFont="1" applyFill="1" applyBorder="1" applyAlignment="1">
      <alignment horizontal="center" vertical="center" wrapText="1"/>
    </xf>
    <xf numFmtId="0" fontId="18" fillId="37" borderId="76" xfId="0" applyFont="1" applyFill="1" applyBorder="1" applyAlignment="1">
      <alignment horizontal="center" vertical="center"/>
    </xf>
    <xf numFmtId="9" fontId="11" fillId="38" borderId="1" xfId="0" applyNumberFormat="1" applyFont="1" applyFill="1" applyBorder="1" applyAlignment="1">
      <alignment vertical="center" wrapText="1"/>
    </xf>
    <xf numFmtId="0" fontId="11" fillId="38" borderId="1" xfId="0" applyFont="1" applyFill="1" applyBorder="1" applyAlignment="1">
      <alignment horizontal="center" vertical="center"/>
    </xf>
    <xf numFmtId="0" fontId="11" fillId="38" borderId="16" xfId="0" applyFont="1" applyFill="1" applyBorder="1" applyAlignment="1">
      <alignment horizontal="center" vertical="center" wrapText="1"/>
    </xf>
    <xf numFmtId="4" fontId="11" fillId="38" borderId="1" xfId="0" applyNumberFormat="1" applyFont="1" applyFill="1" applyBorder="1" applyAlignment="1">
      <alignment horizontal="center" vertical="center"/>
    </xf>
    <xf numFmtId="0" fontId="19" fillId="38" borderId="1" xfId="0" applyFont="1" applyFill="1" applyBorder="1" applyAlignment="1">
      <alignment horizontal="center" vertical="center"/>
    </xf>
    <xf numFmtId="0" fontId="19" fillId="38" borderId="1" xfId="0" applyFont="1" applyFill="1" applyBorder="1" applyAlignment="1">
      <alignment horizontal="center" vertical="center" wrapText="1"/>
    </xf>
    <xf numFmtId="0" fontId="18" fillId="38" borderId="76" xfId="0" applyFont="1" applyFill="1" applyBorder="1" applyAlignment="1">
      <alignment horizontal="center" vertical="center"/>
    </xf>
    <xf numFmtId="0" fontId="11" fillId="36" borderId="61" xfId="0" applyFont="1" applyFill="1" applyBorder="1" applyAlignment="1">
      <alignment horizontal="center" vertical="center" wrapText="1"/>
    </xf>
    <xf numFmtId="0" fontId="19" fillId="36" borderId="71" xfId="0" applyFont="1" applyFill="1" applyBorder="1" applyAlignment="1">
      <alignment horizontal="center" vertical="center"/>
    </xf>
    <xf numFmtId="0" fontId="11" fillId="36" borderId="76" xfId="0" applyFont="1" applyFill="1" applyBorder="1" applyAlignment="1">
      <alignment horizontal="center" vertical="center" wrapText="1"/>
    </xf>
    <xf numFmtId="4" fontId="11" fillId="36" borderId="76" xfId="0" applyNumberFormat="1" applyFont="1" applyFill="1" applyBorder="1" applyAlignment="1">
      <alignment horizontal="center" vertical="center"/>
    </xf>
    <xf numFmtId="4" fontId="8" fillId="36" borderId="1" xfId="0" applyNumberFormat="1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vertical="center" wrapText="1"/>
    </xf>
    <xf numFmtId="9" fontId="11" fillId="33" borderId="31" xfId="0" applyNumberFormat="1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/>
    </xf>
    <xf numFmtId="4" fontId="11" fillId="33" borderId="1" xfId="0" applyNumberFormat="1" applyFont="1" applyFill="1" applyBorder="1" applyAlignment="1">
      <alignment horizontal="center" vertical="center"/>
    </xf>
    <xf numFmtId="0" fontId="11" fillId="33" borderId="31" xfId="0" applyFont="1" applyFill="1" applyBorder="1" applyAlignment="1">
      <alignment horizontal="center" vertical="center" wrapText="1"/>
    </xf>
    <xf numFmtId="0" fontId="11" fillId="33" borderId="1" xfId="0" applyFont="1" applyFill="1" applyBorder="1" applyAlignment="1">
      <alignment horizontal="center" vertical="center"/>
    </xf>
    <xf numFmtId="0" fontId="11" fillId="39" borderId="31" xfId="0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/>
    </xf>
    <xf numFmtId="0" fontId="11" fillId="39" borderId="1" xfId="0" applyFont="1" applyFill="1" applyBorder="1" applyAlignment="1">
      <alignment horizontal="center" vertical="center" wrapText="1"/>
    </xf>
    <xf numFmtId="4" fontId="11" fillId="39" borderId="1" xfId="0" applyNumberFormat="1" applyFont="1" applyFill="1" applyBorder="1" applyAlignment="1">
      <alignment horizontal="center" vertical="center"/>
    </xf>
    <xf numFmtId="4" fontId="8" fillId="39" borderId="1" xfId="0" applyNumberFormat="1" applyFont="1" applyFill="1" applyBorder="1" applyAlignment="1">
      <alignment horizontal="center" vertical="center"/>
    </xf>
    <xf numFmtId="4" fontId="22" fillId="39" borderId="0" xfId="0" applyNumberFormat="1" applyFont="1" applyFill="1" applyAlignment="1">
      <alignment horizontal="center" vertical="center"/>
    </xf>
    <xf numFmtId="0" fontId="19" fillId="39" borderId="1" xfId="0" applyFont="1" applyFill="1" applyBorder="1"/>
    <xf numFmtId="0" fontId="18" fillId="39" borderId="76" xfId="0" applyFont="1" applyFill="1" applyBorder="1" applyAlignment="1">
      <alignment horizontal="center" vertical="center"/>
    </xf>
    <xf numFmtId="4" fontId="11" fillId="13" borderId="1" xfId="0" applyNumberFormat="1" applyFont="1" applyFill="1" applyBorder="1" applyAlignment="1">
      <alignment horizontal="center" vertical="center"/>
    </xf>
    <xf numFmtId="4" fontId="8" fillId="13" borderId="1" xfId="0" applyNumberFormat="1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9" fontId="8" fillId="4" borderId="1" xfId="2" applyFont="1" applyFill="1" applyBorder="1" applyAlignment="1">
      <alignment horizontal="center" vertical="center"/>
    </xf>
    <xf numFmtId="0" fontId="19" fillId="4" borderId="1" xfId="1" applyNumberFormat="1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9" fontId="11" fillId="31" borderId="31" xfId="0" applyNumberFormat="1" applyFont="1" applyFill="1" applyBorder="1" applyAlignment="1">
      <alignment vertical="center" wrapText="1"/>
    </xf>
    <xf numFmtId="0" fontId="11" fillId="31" borderId="31" xfId="0" applyFont="1" applyFill="1" applyBorder="1" applyAlignment="1">
      <alignment horizontal="center" vertical="center"/>
    </xf>
    <xf numFmtId="4" fontId="11" fillId="31" borderId="31" xfId="0" applyNumberFormat="1" applyFont="1" applyFill="1" applyBorder="1" applyAlignment="1">
      <alignment horizontal="center" vertical="center"/>
    </xf>
    <xf numFmtId="0" fontId="19" fillId="31" borderId="1" xfId="0" applyFont="1" applyFill="1" applyBorder="1" applyAlignment="1">
      <alignment horizontal="center" vertical="center"/>
    </xf>
    <xf numFmtId="0" fontId="19" fillId="31" borderId="1" xfId="0" applyFont="1" applyFill="1" applyBorder="1"/>
    <xf numFmtId="0" fontId="8" fillId="31" borderId="1" xfId="0" applyFont="1" applyFill="1" applyBorder="1" applyAlignment="1">
      <alignment vertical="center" wrapText="1"/>
    </xf>
    <xf numFmtId="0" fontId="11" fillId="31" borderId="1" xfId="0" applyFont="1" applyFill="1" applyBorder="1" applyAlignment="1">
      <alignment horizontal="center" vertical="center" wrapText="1"/>
    </xf>
    <xf numFmtId="4" fontId="11" fillId="31" borderId="76" xfId="0" applyNumberFormat="1" applyFont="1" applyFill="1" applyBorder="1" applyAlignment="1">
      <alignment horizontal="center" vertical="center"/>
    </xf>
    <xf numFmtId="10" fontId="19" fillId="31" borderId="1" xfId="0" applyNumberFormat="1" applyFont="1" applyFill="1" applyBorder="1" applyAlignment="1">
      <alignment horizontal="center" vertical="center"/>
    </xf>
    <xf numFmtId="166" fontId="19" fillId="31" borderId="1" xfId="0" applyNumberFormat="1" applyFont="1" applyFill="1" applyBorder="1" applyAlignment="1">
      <alignment horizontal="center" vertical="center"/>
    </xf>
    <xf numFmtId="0" fontId="8" fillId="31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66" fontId="19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vertical="center" wrapText="1"/>
    </xf>
    <xf numFmtId="0" fontId="11" fillId="20" borderId="1" xfId="0" applyFont="1" applyFill="1" applyBorder="1" applyAlignment="1">
      <alignment horizontal="center" vertical="center"/>
    </xf>
    <xf numFmtId="4" fontId="11" fillId="20" borderId="1" xfId="0" applyNumberFormat="1" applyFont="1" applyFill="1" applyBorder="1" applyAlignment="1">
      <alignment horizontal="center" vertical="center"/>
    </xf>
    <xf numFmtId="10" fontId="19" fillId="20" borderId="1" xfId="0" applyNumberFormat="1" applyFont="1" applyFill="1" applyBorder="1" applyAlignment="1">
      <alignment horizontal="center" vertical="center"/>
    </xf>
    <xf numFmtId="166" fontId="19" fillId="20" borderId="1" xfId="0" applyNumberFormat="1" applyFont="1" applyFill="1" applyBorder="1" applyAlignment="1">
      <alignment horizontal="center" vertical="center"/>
    </xf>
    <xf numFmtId="4" fontId="11" fillId="17" borderId="1" xfId="0" applyNumberFormat="1" applyFont="1" applyFill="1" applyBorder="1" applyAlignment="1">
      <alignment horizontal="center" vertical="center"/>
    </xf>
    <xf numFmtId="10" fontId="19" fillId="17" borderId="1" xfId="0" applyNumberFormat="1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wrapText="1"/>
    </xf>
    <xf numFmtId="0" fontId="11" fillId="40" borderId="1" xfId="0" applyFont="1" applyFill="1" applyBorder="1" applyAlignment="1">
      <alignment vertical="center" wrapText="1"/>
    </xf>
    <xf numFmtId="0" fontId="11" fillId="40" borderId="1" xfId="0" applyFont="1" applyFill="1" applyBorder="1"/>
    <xf numFmtId="0" fontId="18" fillId="40" borderId="76" xfId="0" applyFont="1" applyFill="1" applyBorder="1" applyAlignment="1">
      <alignment horizontal="center" vertical="center"/>
    </xf>
    <xf numFmtId="9" fontId="11" fillId="20" borderId="1" xfId="0" applyNumberFormat="1" applyFont="1" applyFill="1" applyBorder="1" applyAlignment="1">
      <alignment vertical="center" wrapText="1"/>
    </xf>
    <xf numFmtId="0" fontId="11" fillId="20" borderId="1" xfId="0" applyFont="1" applyFill="1" applyBorder="1" applyAlignment="1">
      <alignment horizontal="center" vertical="center" wrapText="1"/>
    </xf>
    <xf numFmtId="10" fontId="11" fillId="20" borderId="1" xfId="0" applyNumberFormat="1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justify" vertical="top" wrapText="1"/>
    </xf>
    <xf numFmtId="0" fontId="19" fillId="20" borderId="1" xfId="0" applyFont="1" applyFill="1" applyBorder="1" applyAlignment="1">
      <alignment horizontal="justify" vertical="top" wrapText="1"/>
    </xf>
    <xf numFmtId="0" fontId="18" fillId="20" borderId="76" xfId="0" applyFont="1" applyFill="1" applyBorder="1" applyAlignment="1">
      <alignment horizontal="center" vertical="center"/>
    </xf>
    <xf numFmtId="9" fontId="11" fillId="35" borderId="1" xfId="0" applyNumberFormat="1" applyFont="1" applyFill="1" applyBorder="1" applyAlignment="1">
      <alignment vertical="center" wrapText="1"/>
    </xf>
    <xf numFmtId="0" fontId="11" fillId="35" borderId="1" xfId="0" applyFont="1" applyFill="1" applyBorder="1" applyAlignment="1">
      <alignment horizontal="center" vertical="center"/>
    </xf>
    <xf numFmtId="0" fontId="11" fillId="35" borderId="1" xfId="0" applyFont="1" applyFill="1" applyBorder="1" applyAlignment="1">
      <alignment horizontal="center" vertical="center" wrapText="1"/>
    </xf>
    <xf numFmtId="10" fontId="11" fillId="35" borderId="1" xfId="0" applyNumberFormat="1" applyFont="1" applyFill="1" applyBorder="1" applyAlignment="1">
      <alignment horizontal="center" vertical="center"/>
    </xf>
    <xf numFmtId="0" fontId="11" fillId="35" borderId="1" xfId="0" applyFont="1" applyFill="1" applyBorder="1" applyAlignment="1">
      <alignment horizontal="justify" vertical="center" wrapText="1"/>
    </xf>
    <xf numFmtId="0" fontId="11" fillId="35" borderId="1" xfId="0" applyFont="1" applyFill="1" applyBorder="1" applyAlignment="1">
      <alignment horizontal="justify" vertical="top" wrapText="1"/>
    </xf>
    <xf numFmtId="9" fontId="11" fillId="16" borderId="1" xfId="0" applyNumberFormat="1" applyFont="1" applyFill="1" applyBorder="1" applyAlignment="1">
      <alignment vertical="center" wrapText="1"/>
    </xf>
    <xf numFmtId="0" fontId="11" fillId="16" borderId="1" xfId="0" applyFont="1" applyFill="1" applyBorder="1" applyAlignment="1">
      <alignment horizontal="center" vertical="center"/>
    </xf>
    <xf numFmtId="4" fontId="11" fillId="16" borderId="1" xfId="0" applyNumberFormat="1" applyFont="1" applyFill="1" applyBorder="1" applyAlignment="1">
      <alignment horizontal="center" vertical="center"/>
    </xf>
    <xf numFmtId="10" fontId="11" fillId="16" borderId="1" xfId="0" applyNumberFormat="1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justify" vertical="top" wrapText="1"/>
    </xf>
    <xf numFmtId="0" fontId="18" fillId="16" borderId="76" xfId="0" applyFont="1" applyFill="1" applyBorder="1" applyAlignment="1">
      <alignment horizontal="center" vertical="center"/>
    </xf>
    <xf numFmtId="168" fontId="19" fillId="14" borderId="1" xfId="0" applyNumberFormat="1" applyFont="1" applyFill="1" applyBorder="1" applyAlignment="1">
      <alignment horizontal="center" vertical="center" wrapText="1"/>
    </xf>
    <xf numFmtId="0" fontId="11" fillId="14" borderId="52" xfId="0" applyFont="1" applyFill="1" applyBorder="1" applyAlignment="1">
      <alignment horizontal="center" vertical="center" wrapText="1"/>
    </xf>
    <xf numFmtId="169" fontId="11" fillId="14" borderId="52" xfId="0" applyNumberFormat="1" applyFont="1" applyFill="1" applyBorder="1" applyAlignment="1">
      <alignment horizontal="center" vertical="center" wrapText="1"/>
    </xf>
    <xf numFmtId="9" fontId="19" fillId="14" borderId="1" xfId="0" applyNumberFormat="1" applyFont="1" applyFill="1" applyBorder="1" applyAlignment="1">
      <alignment horizontal="center" vertical="center" wrapText="1"/>
    </xf>
    <xf numFmtId="6" fontId="19" fillId="14" borderId="1" xfId="0" applyNumberFormat="1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/>
    </xf>
    <xf numFmtId="168" fontId="19" fillId="33" borderId="67" xfId="0" applyNumberFormat="1" applyFont="1" applyFill="1" applyBorder="1" applyAlignment="1">
      <alignment horizontal="center" vertical="center" wrapText="1"/>
    </xf>
    <xf numFmtId="169" fontId="11" fillId="33" borderId="52" xfId="0" applyNumberFormat="1" applyFont="1" applyFill="1" applyBorder="1" applyAlignment="1">
      <alignment horizontal="center" vertical="center" wrapText="1"/>
    </xf>
    <xf numFmtId="9" fontId="19" fillId="33" borderId="1" xfId="0" applyNumberFormat="1" applyFont="1" applyFill="1" applyBorder="1" applyAlignment="1">
      <alignment horizontal="center" vertical="center" wrapText="1"/>
    </xf>
    <xf numFmtId="6" fontId="19" fillId="33" borderId="1" xfId="0" applyNumberFormat="1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8" fillId="33" borderId="76" xfId="0" applyFont="1" applyFill="1" applyBorder="1" applyAlignment="1">
      <alignment horizontal="center" vertical="center"/>
    </xf>
    <xf numFmtId="0" fontId="11" fillId="33" borderId="52" xfId="0" applyFont="1" applyFill="1" applyBorder="1" applyAlignment="1">
      <alignment horizontal="center" wrapText="1"/>
    </xf>
    <xf numFmtId="0" fontId="11" fillId="13" borderId="52" xfId="0" applyFont="1" applyFill="1" applyBorder="1" applyAlignment="1">
      <alignment horizontal="center" vertical="center" wrapText="1"/>
    </xf>
    <xf numFmtId="0" fontId="11" fillId="13" borderId="52" xfId="0" applyFont="1" applyFill="1" applyBorder="1" applyAlignment="1">
      <alignment horizontal="justify" vertical="center" wrapText="1"/>
    </xf>
    <xf numFmtId="0" fontId="11" fillId="41" borderId="7" xfId="0" applyFont="1" applyFill="1" applyBorder="1" applyAlignment="1">
      <alignment horizontal="center" vertical="center" wrapText="1"/>
    </xf>
    <xf numFmtId="0" fontId="11" fillId="4" borderId="74" xfId="0" applyFont="1" applyFill="1" applyBorder="1" applyAlignment="1">
      <alignment horizontal="center" vertical="center" wrapText="1"/>
    </xf>
    <xf numFmtId="169" fontId="24" fillId="4" borderId="67" xfId="0" applyNumberFormat="1" applyFont="1" applyFill="1" applyBorder="1" applyAlignment="1">
      <alignment horizontal="center" vertical="center" wrapText="1"/>
    </xf>
    <xf numFmtId="9" fontId="19" fillId="4" borderId="67" xfId="0" applyNumberFormat="1" applyFont="1" applyFill="1" applyBorder="1" applyAlignment="1">
      <alignment horizontal="center" vertical="center" wrapText="1"/>
    </xf>
    <xf numFmtId="6" fontId="19" fillId="4" borderId="67" xfId="0" applyNumberFormat="1" applyFont="1" applyFill="1" applyBorder="1" applyAlignment="1">
      <alignment horizontal="center" vertical="center" wrapText="1"/>
    </xf>
    <xf numFmtId="0" fontId="19" fillId="4" borderId="67" xfId="0" applyFont="1" applyFill="1" applyBorder="1" applyAlignment="1">
      <alignment horizontal="center" vertical="center" wrapText="1"/>
    </xf>
    <xf numFmtId="168" fontId="19" fillId="20" borderId="67" xfId="0" applyNumberFormat="1" applyFont="1" applyFill="1" applyBorder="1" applyAlignment="1">
      <alignment horizontal="center" vertical="center" wrapText="1"/>
    </xf>
    <xf numFmtId="0" fontId="11" fillId="20" borderId="53" xfId="0" applyFont="1" applyFill="1" applyBorder="1" applyAlignment="1">
      <alignment horizontal="justify" vertical="center"/>
    </xf>
    <xf numFmtId="169" fontId="24" fillId="20" borderId="52" xfId="0" applyNumberFormat="1" applyFont="1" applyFill="1" applyBorder="1" applyAlignment="1">
      <alignment horizontal="center" vertical="center" wrapText="1"/>
    </xf>
    <xf numFmtId="9" fontId="19" fillId="20" borderId="1" xfId="0" applyNumberFormat="1" applyFont="1" applyFill="1" applyBorder="1" applyAlignment="1">
      <alignment horizontal="center" vertical="center" wrapText="1"/>
    </xf>
    <xf numFmtId="6" fontId="19" fillId="20" borderId="1" xfId="0" applyNumberFormat="1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justify" vertical="center" wrapText="1"/>
    </xf>
    <xf numFmtId="169" fontId="24" fillId="7" borderId="67" xfId="0" applyNumberFormat="1" applyFont="1" applyFill="1" applyBorder="1" applyAlignment="1">
      <alignment horizontal="center" vertical="center" wrapText="1"/>
    </xf>
    <xf numFmtId="9" fontId="19" fillId="7" borderId="1" xfId="0" applyNumberFormat="1" applyFont="1" applyFill="1" applyBorder="1" applyAlignment="1">
      <alignment horizontal="center" vertical="center" wrapText="1"/>
    </xf>
    <xf numFmtId="6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8" fontId="19" fillId="19" borderId="72" xfId="0" applyNumberFormat="1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justify" vertical="center" wrapText="1"/>
    </xf>
    <xf numFmtId="169" fontId="24" fillId="19" borderId="67" xfId="0" applyNumberFormat="1" applyFont="1" applyFill="1" applyBorder="1" applyAlignment="1">
      <alignment horizontal="center" vertical="center" wrapText="1"/>
    </xf>
    <xf numFmtId="9" fontId="19" fillId="19" borderId="1" xfId="0" applyNumberFormat="1" applyFont="1" applyFill="1" applyBorder="1" applyAlignment="1">
      <alignment horizontal="center" vertical="center" wrapText="1"/>
    </xf>
    <xf numFmtId="6" fontId="19" fillId="19" borderId="1" xfId="0" applyNumberFormat="1" applyFont="1" applyFill="1" applyBorder="1" applyAlignment="1">
      <alignment horizontal="center" vertical="center" wrapText="1"/>
    </xf>
    <xf numFmtId="168" fontId="19" fillId="29" borderId="72" xfId="0" applyNumberFormat="1" applyFont="1" applyFill="1" applyBorder="1" applyAlignment="1">
      <alignment horizontal="center" vertical="center"/>
    </xf>
    <xf numFmtId="169" fontId="24" fillId="29" borderId="67" xfId="0" applyNumberFormat="1" applyFont="1" applyFill="1" applyBorder="1" applyAlignment="1">
      <alignment horizontal="center" vertical="center" wrapText="1"/>
    </xf>
    <xf numFmtId="9" fontId="19" fillId="29" borderId="1" xfId="0" applyNumberFormat="1" applyFont="1" applyFill="1" applyBorder="1" applyAlignment="1">
      <alignment horizontal="center" vertical="center" wrapText="1"/>
    </xf>
    <xf numFmtId="6" fontId="19" fillId="29" borderId="1" xfId="0" applyNumberFormat="1" applyFont="1" applyFill="1" applyBorder="1" applyAlignment="1">
      <alignment horizontal="center" vertical="center" wrapText="1"/>
    </xf>
    <xf numFmtId="0" fontId="19" fillId="29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justify" vertical="center"/>
    </xf>
    <xf numFmtId="169" fontId="24" fillId="14" borderId="67" xfId="0" applyNumberFormat="1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justify" vertical="center" wrapText="1"/>
    </xf>
    <xf numFmtId="168" fontId="19" fillId="30" borderId="94" xfId="0" applyNumberFormat="1" applyFont="1" applyFill="1" applyBorder="1" applyAlignment="1">
      <alignment horizontal="center" vertical="center"/>
    </xf>
    <xf numFmtId="6" fontId="19" fillId="30" borderId="1" xfId="0" applyNumberFormat="1" applyFont="1" applyFill="1" applyBorder="1" applyAlignment="1">
      <alignment horizontal="center" vertical="center" wrapText="1"/>
    </xf>
    <xf numFmtId="168" fontId="19" fillId="30" borderId="95" xfId="0" applyNumberFormat="1" applyFont="1" applyFill="1" applyBorder="1" applyAlignment="1">
      <alignment horizontal="center" vertical="center"/>
    </xf>
    <xf numFmtId="168" fontId="19" fillId="30" borderId="58" xfId="0" applyNumberFormat="1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 wrapText="1"/>
    </xf>
    <xf numFmtId="0" fontId="11" fillId="20" borderId="67" xfId="0" applyFont="1" applyFill="1" applyBorder="1" applyAlignment="1">
      <alignment horizontal="justify" vertical="center" wrapText="1"/>
    </xf>
    <xf numFmtId="9" fontId="19" fillId="20" borderId="67" xfId="0" applyNumberFormat="1" applyFont="1" applyFill="1" applyBorder="1" applyAlignment="1">
      <alignment horizontal="center" vertical="center" wrapText="1"/>
    </xf>
    <xf numFmtId="6" fontId="19" fillId="20" borderId="67" xfId="0" applyNumberFormat="1" applyFont="1" applyFill="1" applyBorder="1" applyAlignment="1">
      <alignment horizontal="center" vertical="center" wrapText="1"/>
    </xf>
    <xf numFmtId="0" fontId="19" fillId="20" borderId="67" xfId="0" applyFont="1" applyFill="1" applyBorder="1" applyAlignment="1">
      <alignment horizontal="center" vertical="center" wrapText="1"/>
    </xf>
    <xf numFmtId="0" fontId="11" fillId="20" borderId="80" xfId="0" applyFont="1" applyFill="1" applyBorder="1" applyAlignment="1">
      <alignment wrapText="1"/>
    </xf>
    <xf numFmtId="0" fontId="11" fillId="20" borderId="1" xfId="0" applyFont="1" applyFill="1" applyBorder="1" applyAlignment="1">
      <alignment horizontal="justify" vertical="center" wrapText="1"/>
    </xf>
    <xf numFmtId="168" fontId="19" fillId="26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justify" vertical="center" wrapText="1"/>
    </xf>
    <xf numFmtId="169" fontId="11" fillId="26" borderId="1" xfId="0" applyNumberFormat="1" applyFont="1" applyFill="1" applyBorder="1" applyAlignment="1">
      <alignment horizontal="center" vertical="center" wrapText="1"/>
    </xf>
    <xf numFmtId="9" fontId="19" fillId="26" borderId="1" xfId="0" applyNumberFormat="1" applyFont="1" applyFill="1" applyBorder="1" applyAlignment="1">
      <alignment horizontal="center" vertical="center" wrapText="1"/>
    </xf>
    <xf numFmtId="6" fontId="19" fillId="26" borderId="1" xfId="0" applyNumberFormat="1" applyFont="1" applyFill="1" applyBorder="1" applyAlignment="1">
      <alignment horizontal="center" vertical="center" wrapText="1"/>
    </xf>
    <xf numFmtId="0" fontId="18" fillId="26" borderId="18" xfId="0" applyFont="1" applyFill="1" applyBorder="1" applyAlignment="1">
      <alignment horizontal="center" vertical="center"/>
    </xf>
    <xf numFmtId="0" fontId="19" fillId="21" borderId="18" xfId="0" applyFont="1" applyFill="1" applyBorder="1" applyAlignment="1">
      <alignment horizontal="center" vertical="center"/>
    </xf>
    <xf numFmtId="9" fontId="11" fillId="21" borderId="1" xfId="0" applyNumberFormat="1" applyFont="1" applyFill="1" applyBorder="1" applyAlignment="1">
      <alignment horizontal="center" vertical="center" wrapText="1"/>
    </xf>
    <xf numFmtId="0" fontId="19" fillId="21" borderId="1" xfId="0" applyFont="1" applyFill="1" applyBorder="1"/>
    <xf numFmtId="0" fontId="19" fillId="21" borderId="1" xfId="0" applyFont="1" applyFill="1" applyBorder="1" applyAlignment="1">
      <alignment horizontal="left" wrapText="1"/>
    </xf>
    <xf numFmtId="0" fontId="11" fillId="36" borderId="1" xfId="0" applyFont="1" applyFill="1" applyBorder="1" applyAlignment="1">
      <alignment horizontal="center" vertical="center" wrapText="1"/>
    </xf>
    <xf numFmtId="9" fontId="19" fillId="36" borderId="1" xfId="0" applyNumberFormat="1" applyFont="1" applyFill="1" applyBorder="1" applyAlignment="1">
      <alignment horizontal="center" vertical="center" wrapText="1"/>
    </xf>
    <xf numFmtId="0" fontId="19" fillId="36" borderId="1" xfId="0" applyFont="1" applyFill="1" applyBorder="1" applyAlignment="1">
      <alignment vertical="center" wrapText="1"/>
    </xf>
    <xf numFmtId="0" fontId="18" fillId="36" borderId="18" xfId="0" applyFont="1" applyFill="1" applyBorder="1" applyAlignment="1">
      <alignment horizontal="center" vertical="center"/>
    </xf>
    <xf numFmtId="164" fontId="21" fillId="31" borderId="1" xfId="5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1" xfId="10" applyFont="1" applyFill="1" applyBorder="1" applyAlignment="1">
      <alignment horizontal="center" vertical="center" wrapText="1"/>
    </xf>
    <xf numFmtId="164" fontId="21" fillId="15" borderId="1" xfId="11" applyNumberFormat="1" applyFont="1" applyFill="1" applyBorder="1" applyAlignment="1">
      <alignment horizontal="center" vertical="center" wrapText="1"/>
    </xf>
    <xf numFmtId="9" fontId="19" fillId="15" borderId="1" xfId="0" applyNumberFormat="1" applyFont="1" applyFill="1" applyBorder="1" applyAlignment="1">
      <alignment horizontal="center" vertical="center" wrapText="1"/>
    </xf>
    <xf numFmtId="0" fontId="18" fillId="15" borderId="18" xfId="0" applyFont="1" applyFill="1" applyBorder="1" applyAlignment="1">
      <alignment horizontal="center" vertical="center"/>
    </xf>
    <xf numFmtId="164" fontId="21" fillId="39" borderId="31" xfId="11" applyNumberFormat="1" applyFont="1" applyFill="1" applyBorder="1" applyAlignment="1">
      <alignment horizontal="center" vertical="center" wrapText="1"/>
    </xf>
    <xf numFmtId="9" fontId="19" fillId="39" borderId="1" xfId="0" applyNumberFormat="1" applyFont="1" applyFill="1" applyBorder="1" applyAlignment="1">
      <alignment horizontal="center" vertical="center" wrapText="1"/>
    </xf>
    <xf numFmtId="0" fontId="19" fillId="39" borderId="1" xfId="0" applyFont="1" applyFill="1" applyBorder="1" applyAlignment="1">
      <alignment vertical="center" wrapText="1"/>
    </xf>
    <xf numFmtId="0" fontId="18" fillId="39" borderId="18" xfId="0" applyFont="1" applyFill="1" applyBorder="1" applyAlignment="1">
      <alignment horizontal="center" vertical="center"/>
    </xf>
    <xf numFmtId="0" fontId="11" fillId="17" borderId="1" xfId="10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9" fontId="19" fillId="17" borderId="1" xfId="0" applyNumberFormat="1" applyFont="1" applyFill="1" applyBorder="1" applyAlignment="1">
      <alignment horizontal="center" vertical="center" wrapText="1"/>
    </xf>
    <xf numFmtId="0" fontId="18" fillId="17" borderId="18" xfId="0" applyFont="1" applyFill="1" applyBorder="1" applyAlignment="1">
      <alignment horizontal="center" vertical="center"/>
    </xf>
    <xf numFmtId="0" fontId="11" fillId="32" borderId="16" xfId="0" applyFont="1" applyFill="1" applyBorder="1" applyAlignment="1">
      <alignment horizontal="center" vertical="center" wrapText="1"/>
    </xf>
    <xf numFmtId="0" fontId="23" fillId="32" borderId="1" xfId="10" applyFont="1" applyFill="1" applyBorder="1" applyAlignment="1">
      <alignment horizontal="center" vertical="center" wrapText="1"/>
    </xf>
    <xf numFmtId="164" fontId="11" fillId="32" borderId="1" xfId="0" applyNumberFormat="1" applyFont="1" applyFill="1" applyBorder="1" applyAlignment="1">
      <alignment horizontal="center" vertical="center" wrapText="1"/>
    </xf>
    <xf numFmtId="9" fontId="19" fillId="32" borderId="1" xfId="0" applyNumberFormat="1" applyFont="1" applyFill="1" applyBorder="1" applyAlignment="1">
      <alignment horizontal="center" vertical="center" wrapText="1"/>
    </xf>
    <xf numFmtId="0" fontId="19" fillId="32" borderId="1" xfId="0" applyFont="1" applyFill="1" applyBorder="1" applyAlignment="1">
      <alignment vertical="center" wrapText="1"/>
    </xf>
    <xf numFmtId="0" fontId="18" fillId="32" borderId="1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3" borderId="76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7" fillId="3" borderId="1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43" borderId="1" xfId="0" applyFont="1" applyFill="1" applyBorder="1" applyAlignment="1">
      <alignment horizontal="center" vertical="center" wrapText="1"/>
    </xf>
    <xf numFmtId="9" fontId="11" fillId="43" borderId="1" xfId="0" applyNumberFormat="1" applyFont="1" applyFill="1" applyBorder="1" applyAlignment="1">
      <alignment horizontal="center" vertical="center" wrapText="1"/>
    </xf>
    <xf numFmtId="0" fontId="11" fillId="43" borderId="1" xfId="0" applyFont="1" applyFill="1" applyBorder="1" applyAlignment="1">
      <alignment horizontal="center" vertical="center"/>
    </xf>
    <xf numFmtId="9" fontId="11" fillId="43" borderId="18" xfId="0" applyNumberFormat="1" applyFont="1" applyFill="1" applyBorder="1" applyAlignment="1">
      <alignment horizontal="center" vertical="center" wrapText="1"/>
    </xf>
    <xf numFmtId="0" fontId="11" fillId="43" borderId="1" xfId="0" applyFont="1" applyFill="1" applyBorder="1" applyAlignment="1">
      <alignment horizontal="center"/>
    </xf>
    <xf numFmtId="3" fontId="11" fillId="43" borderId="1" xfId="0" applyNumberFormat="1" applyFont="1" applyFill="1" applyBorder="1" applyAlignment="1">
      <alignment horizontal="center" vertical="center"/>
    </xf>
    <xf numFmtId="3" fontId="11" fillId="43" borderId="1" xfId="0" applyNumberFormat="1" applyFont="1" applyFill="1" applyBorder="1" applyAlignment="1">
      <alignment horizontal="center"/>
    </xf>
    <xf numFmtId="0" fontId="20" fillId="43" borderId="1" xfId="0" applyFont="1" applyFill="1" applyBorder="1" applyAlignment="1">
      <alignment vertical="center" wrapText="1"/>
    </xf>
    <xf numFmtId="0" fontId="17" fillId="43" borderId="18" xfId="0" applyFont="1" applyFill="1" applyBorder="1" applyAlignment="1">
      <alignment horizontal="center" vertical="center"/>
    </xf>
    <xf numFmtId="0" fontId="17" fillId="43" borderId="1" xfId="0" applyFont="1" applyFill="1" applyBorder="1" applyAlignment="1">
      <alignment horizontal="center" vertical="center"/>
    </xf>
    <xf numFmtId="0" fontId="11" fillId="43" borderId="20" xfId="0" applyFont="1" applyFill="1" applyBorder="1" applyAlignment="1">
      <alignment horizontal="left" vertical="center" wrapText="1"/>
    </xf>
    <xf numFmtId="0" fontId="11" fillId="43" borderId="31" xfId="0" applyFont="1" applyFill="1" applyBorder="1" applyAlignment="1">
      <alignment horizontal="left" vertical="center" wrapText="1"/>
    </xf>
    <xf numFmtId="0" fontId="11" fillId="43" borderId="31" xfId="0" applyFont="1" applyFill="1" applyBorder="1" applyAlignment="1">
      <alignment vertical="center" wrapText="1"/>
    </xf>
    <xf numFmtId="49" fontId="11" fillId="43" borderId="9" xfId="0" applyNumberFormat="1" applyFont="1" applyFill="1" applyBorder="1" applyAlignment="1">
      <alignment horizontal="center" vertical="center" wrapText="1"/>
    </xf>
    <xf numFmtId="0" fontId="11" fillId="43" borderId="1" xfId="0" applyFont="1" applyFill="1" applyBorder="1" applyAlignment="1">
      <alignment vertical="center" wrapText="1"/>
    </xf>
    <xf numFmtId="43" fontId="11" fillId="43" borderId="1" xfId="1" applyFont="1" applyFill="1" applyBorder="1" applyAlignment="1"/>
    <xf numFmtId="49" fontId="11" fillId="43" borderId="1" xfId="0" applyNumberFormat="1" applyFont="1" applyFill="1" applyBorder="1" applyAlignment="1">
      <alignment horizontal="center" vertical="center" wrapText="1"/>
    </xf>
    <xf numFmtId="0" fontId="19" fillId="43" borderId="1" xfId="0" applyFont="1" applyFill="1" applyBorder="1"/>
    <xf numFmtId="0" fontId="11" fillId="43" borderId="26" xfId="0" applyFont="1" applyFill="1" applyBorder="1" applyAlignment="1">
      <alignment horizontal="left" vertical="center" wrapText="1"/>
    </xf>
    <xf numFmtId="0" fontId="11" fillId="43" borderId="18" xfId="0" applyFont="1" applyFill="1" applyBorder="1" applyAlignment="1">
      <alignment horizontal="left" vertical="center" wrapText="1"/>
    </xf>
    <xf numFmtId="10" fontId="11" fillId="43" borderId="18" xfId="0" applyNumberFormat="1" applyFont="1" applyFill="1" applyBorder="1" applyAlignment="1">
      <alignment horizontal="center" vertical="center" wrapText="1"/>
    </xf>
    <xf numFmtId="9" fontId="18" fillId="43" borderId="18" xfId="0" applyNumberFormat="1" applyFont="1" applyFill="1" applyBorder="1" applyAlignment="1">
      <alignment vertical="center"/>
    </xf>
    <xf numFmtId="0" fontId="18" fillId="43" borderId="9" xfId="0" applyFont="1" applyFill="1" applyBorder="1" applyAlignment="1">
      <alignment vertical="center"/>
    </xf>
    <xf numFmtId="0" fontId="18" fillId="43" borderId="18" xfId="0" applyFont="1" applyFill="1" applyBorder="1" applyAlignment="1">
      <alignment vertical="center"/>
    </xf>
    <xf numFmtId="0" fontId="18" fillId="43" borderId="1" xfId="0" applyFont="1" applyFill="1" applyBorder="1" applyAlignment="1">
      <alignment horizontal="center" vertical="center"/>
    </xf>
    <xf numFmtId="0" fontId="19" fillId="21" borderId="1" xfId="0" applyFont="1" applyFill="1" applyBorder="1" applyAlignment="1"/>
    <xf numFmtId="49" fontId="11" fillId="43" borderId="18" xfId="0" applyNumberFormat="1" applyFont="1" applyFill="1" applyBorder="1" applyAlignment="1">
      <alignment horizontal="center" vertical="center" wrapText="1"/>
    </xf>
    <xf numFmtId="43" fontId="11" fillId="43" borderId="18" xfId="1" applyFont="1" applyFill="1" applyBorder="1" applyAlignment="1">
      <alignment vertical="center" wrapText="1"/>
    </xf>
    <xf numFmtId="0" fontId="19" fillId="43" borderId="22" xfId="0" applyFont="1" applyFill="1" applyBorder="1"/>
    <xf numFmtId="0" fontId="11" fillId="43" borderId="1" xfId="0" applyFont="1" applyFill="1" applyBorder="1" applyAlignment="1">
      <alignment horizontal="left" vertical="center" wrapText="1"/>
    </xf>
    <xf numFmtId="43" fontId="11" fillId="43" borderId="1" xfId="1" applyFont="1" applyFill="1" applyBorder="1" applyAlignment="1">
      <alignment horizontal="center" vertical="center"/>
    </xf>
    <xf numFmtId="0" fontId="11" fillId="43" borderId="23" xfId="0" applyFont="1" applyFill="1" applyBorder="1" applyAlignment="1">
      <alignment horizontal="left" vertical="center" wrapText="1"/>
    </xf>
    <xf numFmtId="0" fontId="19" fillId="43" borderId="1" xfId="0" applyFont="1" applyFill="1" applyBorder="1" applyAlignment="1"/>
    <xf numFmtId="0" fontId="8" fillId="3" borderId="32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1" fillId="3" borderId="1" xfId="8" applyFont="1" applyFill="1" applyBorder="1" applyAlignment="1">
      <alignment horizontal="center" vertical="center" wrapText="1"/>
    </xf>
    <xf numFmtId="0" fontId="18" fillId="43" borderId="1" xfId="0" applyFont="1" applyFill="1" applyBorder="1" applyAlignment="1">
      <alignment vertical="center"/>
    </xf>
    <xf numFmtId="9" fontId="18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vertical="center"/>
    </xf>
    <xf numFmtId="0" fontId="0" fillId="3" borderId="0" xfId="0" applyFill="1"/>
    <xf numFmtId="49" fontId="11" fillId="13" borderId="1" xfId="0" applyNumberFormat="1" applyFont="1" applyFill="1" applyBorder="1" applyAlignment="1">
      <alignment horizontal="center" vertical="center" wrapText="1"/>
    </xf>
    <xf numFmtId="43" fontId="11" fillId="13" borderId="1" xfId="1" applyFont="1" applyFill="1" applyBorder="1" applyAlignment="1"/>
    <xf numFmtId="43" fontId="11" fillId="13" borderId="1" xfId="1" applyFont="1" applyFill="1" applyBorder="1" applyAlignment="1">
      <alignment vertical="center" wrapText="1"/>
    </xf>
    <xf numFmtId="0" fontId="19" fillId="13" borderId="16" xfId="0" applyFont="1" applyFill="1" applyBorder="1" applyAlignment="1">
      <alignment horizontal="left"/>
    </xf>
    <xf numFmtId="9" fontId="18" fillId="3" borderId="31" xfId="0" applyNumberFormat="1" applyFont="1" applyFill="1" applyBorder="1" applyAlignment="1">
      <alignment horizontal="center" vertical="center"/>
    </xf>
    <xf numFmtId="9" fontId="8" fillId="3" borderId="1" xfId="2" applyFont="1" applyFill="1" applyBorder="1" applyAlignment="1">
      <alignment horizontal="center" vertical="center" wrapText="1"/>
    </xf>
    <xf numFmtId="9" fontId="11" fillId="3" borderId="1" xfId="0" applyNumberFormat="1" applyFont="1" applyFill="1" applyBorder="1" applyAlignment="1">
      <alignment horizontal="center" vertical="center" wrapText="1"/>
    </xf>
    <xf numFmtId="9" fontId="11" fillId="3" borderId="18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9" fontId="18" fillId="3" borderId="97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wrapText="1"/>
    </xf>
    <xf numFmtId="0" fontId="11" fillId="19" borderId="16" xfId="0" applyFont="1" applyFill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vertical="center"/>
    </xf>
    <xf numFmtId="0" fontId="11" fillId="3" borderId="1" xfId="5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9" fontId="18" fillId="3" borderId="60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19" fillId="0" borderId="0" xfId="0" applyFont="1" applyBorder="1" applyAlignment="1"/>
    <xf numFmtId="0" fontId="6" fillId="0" borderId="103" xfId="0" applyFont="1" applyBorder="1" applyAlignment="1"/>
    <xf numFmtId="0" fontId="15" fillId="0" borderId="103" xfId="0" applyFont="1" applyBorder="1" applyAlignment="1"/>
    <xf numFmtId="0" fontId="15" fillId="0" borderId="0" xfId="0" applyFont="1"/>
    <xf numFmtId="0" fontId="29" fillId="15" borderId="1" xfId="0" applyFont="1" applyFill="1" applyBorder="1" applyAlignment="1">
      <alignment vertical="center" wrapText="1"/>
    </xf>
    <xf numFmtId="0" fontId="18" fillId="21" borderId="16" xfId="0" applyFont="1" applyFill="1" applyBorder="1" applyAlignment="1">
      <alignment horizontal="left" vertical="center"/>
    </xf>
    <xf numFmtId="0" fontId="11" fillId="22" borderId="23" xfId="0" applyFont="1" applyFill="1" applyBorder="1" applyAlignment="1">
      <alignment horizontal="left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22" borderId="31" xfId="0" applyFont="1" applyFill="1" applyBorder="1" applyAlignment="1">
      <alignment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9" fillId="22" borderId="1" xfId="0" applyFont="1" applyFill="1" applyBorder="1" applyAlignment="1"/>
    <xf numFmtId="43" fontId="11" fillId="21" borderId="1" xfId="1" applyFont="1" applyFill="1" applyBorder="1" applyAlignment="1">
      <alignment vertical="center"/>
    </xf>
    <xf numFmtId="0" fontId="18" fillId="21" borderId="1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30" fillId="25" borderId="16" xfId="0" applyFont="1" applyFill="1" applyBorder="1" applyAlignment="1">
      <alignment horizontal="left" vertical="center" wrapText="1"/>
    </xf>
    <xf numFmtId="0" fontId="18" fillId="24" borderId="16" xfId="0" applyFont="1" applyFill="1" applyBorder="1" applyAlignment="1">
      <alignment horizontal="left"/>
    </xf>
    <xf numFmtId="0" fontId="11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164" fontId="19" fillId="26" borderId="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vertical="center" wrapText="1"/>
    </xf>
    <xf numFmtId="0" fontId="19" fillId="34" borderId="1" xfId="0" applyFont="1" applyFill="1" applyBorder="1" applyAlignment="1">
      <alignment vertical="center" wrapText="1"/>
    </xf>
    <xf numFmtId="0" fontId="19" fillId="14" borderId="1" xfId="0" applyFont="1" applyFill="1" applyBorder="1" applyAlignment="1">
      <alignment vertical="center" wrapText="1"/>
    </xf>
    <xf numFmtId="0" fontId="18" fillId="13" borderId="1" xfId="0" applyFont="1" applyFill="1" applyBorder="1" applyAlignment="1">
      <alignment vertical="center" wrapText="1"/>
    </xf>
    <xf numFmtId="9" fontId="8" fillId="31" borderId="1" xfId="2" applyFont="1" applyFill="1" applyBorder="1" applyAlignment="1">
      <alignment horizontal="center" vertical="center"/>
    </xf>
    <xf numFmtId="0" fontId="11" fillId="40" borderId="1" xfId="0" applyFont="1" applyFill="1" applyBorder="1" applyAlignment="1">
      <alignment horizontal="center" vertical="center"/>
    </xf>
    <xf numFmtId="10" fontId="11" fillId="40" borderId="1" xfId="0" applyNumberFormat="1" applyFont="1" applyFill="1" applyBorder="1" applyAlignment="1">
      <alignment horizontal="center" vertical="center"/>
    </xf>
    <xf numFmtId="4" fontId="11" fillId="40" borderId="1" xfId="0" applyNumberFormat="1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justify" vertical="top" wrapText="1"/>
    </xf>
    <xf numFmtId="164" fontId="11" fillId="36" borderId="1" xfId="11" applyNumberFormat="1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vertical="center" wrapText="1"/>
    </xf>
    <xf numFmtId="0" fontId="19" fillId="17" borderId="1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9" fontId="11" fillId="43" borderId="9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7" fillId="0" borderId="10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8" fillId="0" borderId="44" xfId="0" applyFont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horizontal="center" vertical="center" wrapText="1"/>
    </xf>
    <xf numFmtId="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9" fontId="8" fillId="24" borderId="17" xfId="0" applyNumberFormat="1" applyFont="1" applyFill="1" applyBorder="1" applyAlignment="1">
      <alignment vertical="center" wrapText="1"/>
    </xf>
    <xf numFmtId="9" fontId="8" fillId="24" borderId="14" xfId="0" applyNumberFormat="1" applyFont="1" applyFill="1" applyBorder="1" applyAlignment="1">
      <alignment vertical="center" wrapText="1"/>
    </xf>
    <xf numFmtId="9" fontId="8" fillId="24" borderId="15" xfId="0" applyNumberFormat="1" applyFont="1" applyFill="1" applyBorder="1" applyAlignment="1">
      <alignment vertical="center" wrapText="1"/>
    </xf>
    <xf numFmtId="9" fontId="8" fillId="43" borderId="17" xfId="0" applyNumberFormat="1" applyFont="1" applyFill="1" applyBorder="1" applyAlignment="1">
      <alignment vertical="center" wrapText="1"/>
    </xf>
    <xf numFmtId="9" fontId="8" fillId="43" borderId="14" xfId="0" applyNumberFormat="1" applyFont="1" applyFill="1" applyBorder="1" applyAlignment="1">
      <alignment vertical="center" wrapText="1"/>
    </xf>
    <xf numFmtId="9" fontId="8" fillId="43" borderId="15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justify" wrapText="1"/>
    </xf>
    <xf numFmtId="0" fontId="11" fillId="3" borderId="31" xfId="0" applyFont="1" applyFill="1" applyBorder="1" applyAlignment="1">
      <alignment horizontal="center" vertical="justify" wrapText="1"/>
    </xf>
    <xf numFmtId="9" fontId="20" fillId="3" borderId="76" xfId="0" applyNumberFormat="1" applyFont="1" applyFill="1" applyBorder="1" applyAlignment="1">
      <alignment horizontal="center" vertical="center" wrapText="1"/>
    </xf>
    <xf numFmtId="0" fontId="34" fillId="3" borderId="12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1" fillId="24" borderId="1" xfId="6" applyFont="1" applyFill="1" applyBorder="1" applyAlignment="1">
      <alignment vertical="center" wrapText="1"/>
    </xf>
    <xf numFmtId="0" fontId="11" fillId="24" borderId="1" xfId="0" applyFont="1" applyFill="1" applyBorder="1" applyAlignment="1">
      <alignment vertical="center" wrapText="1"/>
    </xf>
    <xf numFmtId="0" fontId="11" fillId="24" borderId="1" xfId="0" applyFont="1" applyFill="1" applyBorder="1" applyAlignment="1">
      <alignment horizontal="center" vertical="center" wrapText="1"/>
    </xf>
    <xf numFmtId="0" fontId="11" fillId="24" borderId="1" xfId="4" applyFont="1" applyFill="1" applyBorder="1" applyAlignment="1">
      <alignment horizontal="center" vertical="center" wrapText="1"/>
    </xf>
    <xf numFmtId="43" fontId="19" fillId="24" borderId="1" xfId="1" applyFont="1" applyFill="1" applyBorder="1"/>
    <xf numFmtId="0" fontId="19" fillId="43" borderId="1" xfId="0" applyFont="1" applyFill="1" applyBorder="1" applyAlignment="1">
      <alignment horizontal="left"/>
    </xf>
    <xf numFmtId="0" fontId="19" fillId="43" borderId="1" xfId="0" applyFont="1" applyFill="1" applyBorder="1" applyAlignment="1">
      <alignment horizontal="left" vertical="center" wrapText="1"/>
    </xf>
    <xf numFmtId="0" fontId="19" fillId="43" borderId="1" xfId="0" applyFont="1" applyFill="1" applyBorder="1" applyAlignment="1">
      <alignment horizontal="left" wrapText="1"/>
    </xf>
    <xf numFmtId="0" fontId="18" fillId="22" borderId="92" xfId="0" applyFont="1" applyFill="1" applyBorder="1" applyAlignment="1">
      <alignment horizontal="center" vertical="center"/>
    </xf>
    <xf numFmtId="0" fontId="11" fillId="24" borderId="23" xfId="0" applyFont="1" applyFill="1" applyBorder="1" applyAlignment="1">
      <alignment vertical="center" wrapText="1"/>
    </xf>
    <xf numFmtId="9" fontId="11" fillId="24" borderId="1" xfId="0" applyNumberFormat="1" applyFont="1" applyFill="1" applyBorder="1" applyAlignment="1">
      <alignment vertical="center" wrapText="1"/>
    </xf>
    <xf numFmtId="0" fontId="19" fillId="24" borderId="16" xfId="0" applyFont="1" applyFill="1" applyBorder="1" applyAlignment="1">
      <alignment horizontal="left"/>
    </xf>
    <xf numFmtId="0" fontId="11" fillId="43" borderId="9" xfId="0" applyFont="1" applyFill="1" applyBorder="1" applyAlignment="1">
      <alignment horizontal="center" vertical="center" wrapText="1"/>
    </xf>
    <xf numFmtId="0" fontId="19" fillId="43" borderId="9" xfId="0" applyFont="1" applyFill="1" applyBorder="1" applyAlignment="1">
      <alignment horizontal="center"/>
    </xf>
    <xf numFmtId="4" fontId="11" fillId="43" borderId="1" xfId="0" applyNumberFormat="1" applyFont="1" applyFill="1" applyBorder="1" applyAlignment="1">
      <alignment horizontal="center"/>
    </xf>
    <xf numFmtId="0" fontId="19" fillId="4" borderId="0" xfId="0" applyFont="1" applyFill="1"/>
    <xf numFmtId="0" fontId="17" fillId="4" borderId="9" xfId="0" applyFont="1" applyFill="1" applyBorder="1" applyAlignment="1">
      <alignment horizontal="center" vertical="center"/>
    </xf>
    <xf numFmtId="0" fontId="20" fillId="4" borderId="0" xfId="0" applyFont="1" applyFill="1"/>
    <xf numFmtId="0" fontId="11" fillId="22" borderId="42" xfId="0" applyFont="1" applyFill="1" applyBorder="1" applyAlignment="1">
      <alignment horizontal="center" vertical="center" wrapText="1"/>
    </xf>
    <xf numFmtId="4" fontId="11" fillId="22" borderId="1" xfId="0" applyNumberFormat="1" applyFont="1" applyFill="1" applyBorder="1" applyAlignment="1">
      <alignment horizontal="right" vertical="center" wrapText="1"/>
    </xf>
    <xf numFmtId="164" fontId="18" fillId="22" borderId="1" xfId="0" applyNumberFormat="1" applyFont="1" applyFill="1" applyBorder="1" applyAlignment="1">
      <alignment horizontal="center"/>
    </xf>
    <xf numFmtId="0" fontId="11" fillId="43" borderId="45" xfId="0" applyFont="1" applyFill="1" applyBorder="1" applyAlignment="1">
      <alignment horizontal="center" vertical="center"/>
    </xf>
    <xf numFmtId="0" fontId="11" fillId="43" borderId="46" xfId="0" applyFont="1" applyFill="1" applyBorder="1" applyAlignment="1">
      <alignment horizontal="left" vertical="center" wrapText="1"/>
    </xf>
    <xf numFmtId="165" fontId="11" fillId="43" borderId="46" xfId="0" applyNumberFormat="1" applyFont="1" applyFill="1" applyBorder="1" applyAlignment="1">
      <alignment horizontal="center" vertical="center"/>
    </xf>
    <xf numFmtId="164" fontId="18" fillId="43" borderId="1" xfId="0" applyNumberFormat="1" applyFont="1" applyFill="1" applyBorder="1" applyAlignment="1">
      <alignment horizontal="center" vertical="center"/>
    </xf>
    <xf numFmtId="0" fontId="11" fillId="43" borderId="42" xfId="0" applyFont="1" applyFill="1" applyBorder="1" applyAlignment="1">
      <alignment horizontal="center" vertical="center"/>
    </xf>
    <xf numFmtId="4" fontId="11" fillId="43" borderId="1" xfId="0" applyNumberFormat="1" applyFont="1" applyFill="1" applyBorder="1" applyAlignment="1">
      <alignment horizontal="right" vertical="center" wrapText="1"/>
    </xf>
    <xf numFmtId="164" fontId="8" fillId="43" borderId="47" xfId="0" applyNumberFormat="1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horizontal="center" vertical="center"/>
    </xf>
    <xf numFmtId="0" fontId="19" fillId="4" borderId="0" xfId="0" applyFont="1" applyFill="1" applyBorder="1"/>
    <xf numFmtId="0" fontId="19" fillId="2" borderId="30" xfId="0" applyFont="1" applyFill="1" applyBorder="1" applyAlignment="1">
      <alignment horizontal="center" vertical="center" wrapText="1"/>
    </xf>
    <xf numFmtId="0" fontId="19" fillId="24" borderId="16" xfId="0" applyFont="1" applyFill="1" applyBorder="1"/>
    <xf numFmtId="0" fontId="19" fillId="29" borderId="16" xfId="0" applyFont="1" applyFill="1" applyBorder="1"/>
    <xf numFmtId="0" fontId="19" fillId="22" borderId="16" xfId="0" applyFont="1" applyFill="1" applyBorder="1" applyAlignment="1">
      <alignment vertical="center" wrapText="1"/>
    </xf>
    <xf numFmtId="0" fontId="19" fillId="43" borderId="16" xfId="0" applyFont="1" applyFill="1" applyBorder="1"/>
    <xf numFmtId="0" fontId="19" fillId="0" borderId="16" xfId="0" applyFont="1" applyBorder="1" applyAlignment="1">
      <alignment wrapText="1"/>
    </xf>
    <xf numFmtId="0" fontId="19" fillId="30" borderId="16" xfId="0" applyFont="1" applyFill="1" applyBorder="1" applyAlignment="1">
      <alignment vertical="center" wrapText="1"/>
    </xf>
    <xf numFmtId="4" fontId="11" fillId="18" borderId="16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vertical="center" wrapText="1"/>
    </xf>
    <xf numFmtId="0" fontId="19" fillId="23" borderId="30" xfId="0" applyFont="1" applyFill="1" applyBorder="1"/>
    <xf numFmtId="0" fontId="34" fillId="26" borderId="1" xfId="0" applyFont="1" applyFill="1" applyBorder="1" applyAlignment="1">
      <alignment wrapText="1"/>
    </xf>
    <xf numFmtId="0" fontId="34" fillId="34" borderId="1" xfId="0" applyFont="1" applyFill="1" applyBorder="1" applyAlignment="1">
      <alignment wrapText="1"/>
    </xf>
    <xf numFmtId="0" fontId="34" fillId="23" borderId="1" xfId="0" applyFont="1" applyFill="1" applyBorder="1" applyAlignment="1">
      <alignment horizontal="center" vertical="center"/>
    </xf>
    <xf numFmtId="0" fontId="34" fillId="43" borderId="1" xfId="0" applyFont="1" applyFill="1" applyBorder="1" applyAlignment="1">
      <alignment horizontal="center" vertical="center"/>
    </xf>
    <xf numFmtId="0" fontId="34" fillId="28" borderId="1" xfId="0" applyFont="1" applyFill="1" applyBorder="1" applyAlignment="1">
      <alignment horizontal="center" vertical="center" wrapText="1"/>
    </xf>
    <xf numFmtId="0" fontId="34" fillId="14" borderId="1" xfId="0" applyFont="1" applyFill="1" applyBorder="1"/>
    <xf numFmtId="0" fontId="34" fillId="14" borderId="1" xfId="0" applyFont="1" applyFill="1" applyBorder="1" applyAlignment="1">
      <alignment wrapText="1"/>
    </xf>
    <xf numFmtId="0" fontId="34" fillId="43" borderId="1" xfId="0" applyFont="1" applyFill="1" applyBorder="1" applyAlignment="1">
      <alignment wrapText="1"/>
    </xf>
    <xf numFmtId="0" fontId="34" fillId="19" borderId="1" xfId="0" applyFont="1" applyFill="1" applyBorder="1"/>
    <xf numFmtId="0" fontId="8" fillId="23" borderId="1" xfId="0" applyFont="1" applyFill="1" applyBorder="1" applyAlignment="1">
      <alignment horizontal="center" vertical="center" wrapText="1"/>
    </xf>
    <xf numFmtId="9" fontId="11" fillId="26" borderId="71" xfId="0" applyNumberFormat="1" applyFont="1" applyFill="1" applyBorder="1" applyAlignment="1">
      <alignment horizontal="center" vertical="center" wrapText="1"/>
    </xf>
    <xf numFmtId="0" fontId="11" fillId="35" borderId="31" xfId="0" applyFont="1" applyFill="1" applyBorder="1" applyAlignment="1">
      <alignment horizontal="center" vertical="center" wrapText="1"/>
    </xf>
    <xf numFmtId="0" fontId="11" fillId="44" borderId="1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7" borderId="1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9" fontId="11" fillId="36" borderId="71" xfId="0" applyNumberFormat="1" applyFont="1" applyFill="1" applyBorder="1" applyAlignment="1">
      <alignment horizontal="center" vertical="center" wrapText="1"/>
    </xf>
    <xf numFmtId="0" fontId="11" fillId="45" borderId="31" xfId="0" applyFont="1" applyFill="1" applyBorder="1" applyAlignment="1">
      <alignment horizontal="center" vertical="center" wrapText="1"/>
    </xf>
    <xf numFmtId="0" fontId="11" fillId="4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67" fontId="8" fillId="50" borderId="1" xfId="0" applyNumberFormat="1" applyFont="1" applyFill="1" applyBorder="1" applyAlignment="1">
      <alignment horizontal="center" vertical="center" wrapText="1"/>
    </xf>
    <xf numFmtId="0" fontId="11" fillId="5" borderId="1" xfId="5" applyFont="1" applyFill="1" applyBorder="1" applyAlignment="1">
      <alignment horizontal="center" vertical="center" wrapText="1"/>
    </xf>
    <xf numFmtId="9" fontId="11" fillId="5" borderId="1" xfId="5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9" fontId="11" fillId="5" borderId="18" xfId="0" applyNumberFormat="1" applyFont="1" applyFill="1" applyBorder="1" applyAlignment="1">
      <alignment horizontal="center" vertical="center" wrapText="1"/>
    </xf>
    <xf numFmtId="49" fontId="11" fillId="36" borderId="1" xfId="10" applyNumberFormat="1" applyFont="1" applyFill="1" applyBorder="1" applyAlignment="1">
      <alignment horizontal="center" vertical="center" wrapText="1"/>
    </xf>
    <xf numFmtId="49" fontId="21" fillId="31" borderId="1" xfId="6" applyNumberFormat="1" applyFont="1" applyFill="1" applyBorder="1" applyAlignment="1">
      <alignment horizontal="center" vertical="center" wrapText="1"/>
    </xf>
    <xf numFmtId="49" fontId="21" fillId="15" borderId="1" xfId="6" applyNumberFormat="1" applyFont="1" applyFill="1" applyBorder="1" applyAlignment="1">
      <alignment horizontal="center" vertical="center" wrapText="1"/>
    </xf>
    <xf numFmtId="49" fontId="21" fillId="39" borderId="61" xfId="6" applyNumberFormat="1" applyFont="1" applyFill="1" applyBorder="1" applyAlignment="1">
      <alignment horizontal="center" vertical="center" wrapText="1"/>
    </xf>
    <xf numFmtId="0" fontId="11" fillId="17" borderId="1" xfId="8" applyFont="1" applyFill="1" applyBorder="1" applyAlignment="1">
      <alignment horizontal="center" vertical="center" wrapText="1"/>
    </xf>
    <xf numFmtId="49" fontId="21" fillId="17" borderId="1" xfId="6" applyNumberFormat="1" applyFont="1" applyFill="1" applyBorder="1" applyAlignment="1">
      <alignment horizontal="center" vertical="center" wrapText="1"/>
    </xf>
    <xf numFmtId="0" fontId="11" fillId="32" borderId="1" xfId="8" applyFont="1" applyFill="1" applyBorder="1" applyAlignment="1">
      <alignment horizontal="center" vertical="center" wrapText="1"/>
    </xf>
    <xf numFmtId="49" fontId="11" fillId="32" borderId="1" xfId="0" applyNumberFormat="1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/>
    </xf>
    <xf numFmtId="0" fontId="32" fillId="3" borderId="100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0" fillId="3" borderId="10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wrapText="1"/>
    </xf>
    <xf numFmtId="0" fontId="5" fillId="0" borderId="106" xfId="0" applyFont="1" applyBorder="1" applyAlignment="1">
      <alignment horizontal="left" wrapText="1"/>
    </xf>
    <xf numFmtId="0" fontId="5" fillId="0" borderId="62" xfId="0" applyFont="1" applyBorder="1" applyAlignment="1">
      <alignment horizontal="left" wrapText="1"/>
    </xf>
    <xf numFmtId="0" fontId="8" fillId="2" borderId="77" xfId="0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top" wrapText="1"/>
    </xf>
    <xf numFmtId="0" fontId="17" fillId="4" borderId="16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1" fillId="16" borderId="9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24" xfId="0" applyFont="1" applyFill="1" applyBorder="1" applyAlignment="1">
      <alignment horizontal="center" vertical="center" wrapText="1"/>
    </xf>
    <xf numFmtId="9" fontId="11" fillId="18" borderId="31" xfId="0" applyNumberFormat="1" applyFont="1" applyFill="1" applyBorder="1" applyAlignment="1">
      <alignment horizontal="center" vertical="center" wrapText="1"/>
    </xf>
    <xf numFmtId="9" fontId="11" fillId="18" borderId="9" xfId="0" applyNumberFormat="1" applyFont="1" applyFill="1" applyBorder="1" applyAlignment="1">
      <alignment horizontal="center" vertical="center" wrapText="1"/>
    </xf>
    <xf numFmtId="9" fontId="11" fillId="18" borderId="18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1" fillId="3" borderId="84" xfId="0" applyFont="1" applyFill="1" applyBorder="1" applyAlignment="1">
      <alignment horizontal="center" vertical="center" wrapText="1"/>
    </xf>
    <xf numFmtId="0" fontId="11" fillId="3" borderId="86" xfId="0" applyFont="1" applyFill="1" applyBorder="1" applyAlignment="1">
      <alignment horizontal="center" vertical="center" wrapText="1"/>
    </xf>
    <xf numFmtId="0" fontId="11" fillId="43" borderId="31" xfId="0" applyFont="1" applyFill="1" applyBorder="1" applyAlignment="1">
      <alignment horizontal="center" vertical="center" wrapText="1"/>
    </xf>
    <xf numFmtId="0" fontId="11" fillId="43" borderId="18" xfId="0" applyFont="1" applyFill="1" applyBorder="1" applyAlignment="1">
      <alignment horizontal="center" vertical="center" wrapText="1"/>
    </xf>
    <xf numFmtId="0" fontId="11" fillId="18" borderId="31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43" borderId="2" xfId="0" applyFont="1" applyFill="1" applyBorder="1" applyAlignment="1">
      <alignment horizontal="center" vertical="center" wrapText="1"/>
    </xf>
    <xf numFmtId="0" fontId="11" fillId="43" borderId="24" xfId="0" applyFont="1" applyFill="1" applyBorder="1" applyAlignment="1">
      <alignment horizontal="center" vertical="center" wrapText="1"/>
    </xf>
    <xf numFmtId="0" fontId="11" fillId="43" borderId="6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3" borderId="12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4" fontId="19" fillId="15" borderId="30" xfId="0" applyNumberFormat="1" applyFont="1" applyFill="1" applyBorder="1" applyAlignment="1">
      <alignment horizontal="center"/>
    </xf>
    <xf numFmtId="4" fontId="19" fillId="15" borderId="105" xfId="0" applyNumberFormat="1" applyFont="1" applyFill="1" applyBorder="1" applyAlignment="1">
      <alignment horizontal="center"/>
    </xf>
    <xf numFmtId="0" fontId="18" fillId="15" borderId="1" xfId="0" applyFont="1" applyFill="1" applyBorder="1" applyAlignment="1">
      <alignment horizontal="center" vertical="center"/>
    </xf>
    <xf numFmtId="0" fontId="11" fillId="15" borderId="31" xfId="4" applyFont="1" applyFill="1" applyBorder="1" applyAlignment="1">
      <alignment horizontal="center" vertical="center" wrapText="1"/>
    </xf>
    <xf numFmtId="0" fontId="11" fillId="15" borderId="76" xfId="4" applyFont="1" applyFill="1" applyBorder="1" applyAlignment="1">
      <alignment horizontal="center" vertical="center" wrapText="1"/>
    </xf>
    <xf numFmtId="0" fontId="11" fillId="3" borderId="76" xfId="0" applyFont="1" applyFill="1" applyBorder="1" applyAlignment="1">
      <alignment horizontal="center" vertical="center" wrapText="1"/>
    </xf>
    <xf numFmtId="9" fontId="18" fillId="3" borderId="31" xfId="0" applyNumberFormat="1" applyFont="1" applyFill="1" applyBorder="1" applyAlignment="1">
      <alignment horizontal="center" vertical="center"/>
    </xf>
    <xf numFmtId="9" fontId="18" fillId="3" borderId="76" xfId="0" applyNumberFormat="1" applyFont="1" applyFill="1" applyBorder="1" applyAlignment="1">
      <alignment horizontal="center" vertical="center"/>
    </xf>
    <xf numFmtId="0" fontId="35" fillId="43" borderId="32" xfId="0" applyFont="1" applyFill="1" applyBorder="1" applyAlignment="1">
      <alignment horizontal="left" wrapText="1"/>
    </xf>
    <xf numFmtId="0" fontId="35" fillId="43" borderId="9" xfId="0" applyFont="1" applyFill="1" applyBorder="1" applyAlignment="1">
      <alignment horizontal="left" wrapText="1"/>
    </xf>
    <xf numFmtId="0" fontId="35" fillId="43" borderId="60" xfId="0" applyFont="1" applyFill="1" applyBorder="1" applyAlignment="1">
      <alignment horizontal="left" wrapText="1"/>
    </xf>
    <xf numFmtId="0" fontId="18" fillId="6" borderId="30" xfId="0" applyFont="1" applyFill="1" applyBorder="1" applyAlignment="1">
      <alignment horizontal="center" vertical="center"/>
    </xf>
    <xf numFmtId="0" fontId="18" fillId="6" borderId="100" xfId="0" applyFont="1" applyFill="1" applyBorder="1" applyAlignment="1">
      <alignment horizontal="center" vertical="center"/>
    </xf>
    <xf numFmtId="0" fontId="18" fillId="6" borderId="105" xfId="0" applyFont="1" applyFill="1" applyBorder="1" applyAlignment="1">
      <alignment horizontal="center" vertical="center"/>
    </xf>
    <xf numFmtId="0" fontId="18" fillId="43" borderId="97" xfId="0" applyFont="1" applyFill="1" applyBorder="1" applyAlignment="1">
      <alignment horizontal="center" vertical="center"/>
    </xf>
    <xf numFmtId="0" fontId="18" fillId="43" borderId="71" xfId="0" applyFont="1" applyFill="1" applyBorder="1" applyAlignment="1">
      <alignment horizontal="center" vertical="center"/>
    </xf>
    <xf numFmtId="0" fontId="11" fillId="3" borderId="97" xfId="0" applyFont="1" applyFill="1" applyBorder="1" applyAlignment="1">
      <alignment horizontal="center" vertical="center" wrapText="1"/>
    </xf>
    <xf numFmtId="0" fontId="11" fillId="3" borderId="71" xfId="0" applyFont="1" applyFill="1" applyBorder="1" applyAlignment="1">
      <alignment horizontal="center" vertical="center" wrapText="1"/>
    </xf>
    <xf numFmtId="0" fontId="19" fillId="28" borderId="31" xfId="0" applyFont="1" applyFill="1" applyBorder="1" applyAlignment="1">
      <alignment horizontal="center"/>
    </xf>
    <xf numFmtId="0" fontId="19" fillId="28" borderId="76" xfId="0" applyFont="1" applyFill="1" applyBorder="1" applyAlignment="1">
      <alignment horizontal="center"/>
    </xf>
    <xf numFmtId="0" fontId="18" fillId="27" borderId="1" xfId="0" applyFont="1" applyFill="1" applyBorder="1" applyAlignment="1">
      <alignment horizontal="center" vertical="center"/>
    </xf>
    <xf numFmtId="0" fontId="19" fillId="27" borderId="30" xfId="0" applyFont="1" applyFill="1" applyBorder="1" applyAlignment="1">
      <alignment horizontal="center" vertical="center" wrapText="1"/>
    </xf>
    <xf numFmtId="0" fontId="19" fillId="27" borderId="100" xfId="0" applyFont="1" applyFill="1" applyBorder="1" applyAlignment="1">
      <alignment horizontal="center" vertical="center" wrapText="1"/>
    </xf>
    <xf numFmtId="0" fontId="19" fillId="27" borderId="105" xfId="0" applyFont="1" applyFill="1" applyBorder="1" applyAlignment="1">
      <alignment horizontal="center" vertical="center" wrapText="1"/>
    </xf>
    <xf numFmtId="0" fontId="19" fillId="27" borderId="31" xfId="0" applyFont="1" applyFill="1" applyBorder="1" applyAlignment="1">
      <alignment horizontal="center"/>
    </xf>
    <xf numFmtId="0" fontId="19" fillId="27" borderId="9" xfId="0" applyFont="1" applyFill="1" applyBorder="1" applyAlignment="1">
      <alignment horizontal="center"/>
    </xf>
    <xf numFmtId="0" fontId="19" fillId="27" borderId="76" xfId="0" applyFont="1" applyFill="1" applyBorder="1" applyAlignment="1">
      <alignment horizontal="center"/>
    </xf>
    <xf numFmtId="0" fontId="18" fillId="2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4" fontId="19" fillId="18" borderId="30" xfId="0" applyNumberFormat="1" applyFont="1" applyFill="1" applyBorder="1" applyAlignment="1">
      <alignment horizontal="center"/>
    </xf>
    <xf numFmtId="4" fontId="19" fillId="18" borderId="100" xfId="0" applyNumberFormat="1" applyFont="1" applyFill="1" applyBorder="1" applyAlignment="1">
      <alignment horizontal="center"/>
    </xf>
    <xf numFmtId="4" fontId="19" fillId="18" borderId="105" xfId="0" applyNumberFormat="1" applyFont="1" applyFill="1" applyBorder="1" applyAlignment="1">
      <alignment horizontal="center"/>
    </xf>
    <xf numFmtId="0" fontId="18" fillId="18" borderId="1" xfId="0" applyFont="1" applyFill="1" applyBorder="1" applyAlignment="1">
      <alignment horizontal="center" vertical="center"/>
    </xf>
    <xf numFmtId="0" fontId="18" fillId="18" borderId="31" xfId="0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center" vertical="center"/>
    </xf>
    <xf numFmtId="0" fontId="18" fillId="18" borderId="76" xfId="0" applyFont="1" applyFill="1" applyBorder="1" applyAlignment="1">
      <alignment horizontal="center" vertical="center"/>
    </xf>
    <xf numFmtId="49" fontId="11" fillId="21" borderId="31" xfId="0" applyNumberFormat="1" applyFont="1" applyFill="1" applyBorder="1" applyAlignment="1">
      <alignment horizontal="center" vertical="center" wrapText="1"/>
    </xf>
    <xf numFmtId="49" fontId="11" fillId="21" borderId="76" xfId="0" applyNumberFormat="1" applyFont="1" applyFill="1" applyBorder="1" applyAlignment="1">
      <alignment horizontal="center" vertical="center" wrapText="1"/>
    </xf>
    <xf numFmtId="0" fontId="11" fillId="21" borderId="31" xfId="0" applyFont="1" applyFill="1" applyBorder="1" applyAlignment="1">
      <alignment horizontal="center" vertical="center" wrapText="1"/>
    </xf>
    <xf numFmtId="0" fontId="11" fillId="21" borderId="76" xfId="0" applyFont="1" applyFill="1" applyBorder="1" applyAlignment="1">
      <alignment horizontal="center" vertical="center" wrapText="1"/>
    </xf>
    <xf numFmtId="0" fontId="19" fillId="18" borderId="31" xfId="0" applyFont="1" applyFill="1" applyBorder="1" applyAlignment="1">
      <alignment horizontal="center"/>
    </xf>
    <xf numFmtId="0" fontId="19" fillId="18" borderId="9" xfId="0" applyFont="1" applyFill="1" applyBorder="1" applyAlignment="1">
      <alignment horizontal="center"/>
    </xf>
    <xf numFmtId="0" fontId="19" fillId="18" borderId="76" xfId="0" applyFont="1" applyFill="1" applyBorder="1" applyAlignment="1">
      <alignment horizontal="center"/>
    </xf>
    <xf numFmtId="0" fontId="18" fillId="28" borderId="31" xfId="0" applyFont="1" applyFill="1" applyBorder="1" applyAlignment="1">
      <alignment horizontal="center" vertical="center"/>
    </xf>
    <xf numFmtId="0" fontId="18" fillId="28" borderId="76" xfId="0" applyFont="1" applyFill="1" applyBorder="1" applyAlignment="1">
      <alignment horizontal="center" vertical="center"/>
    </xf>
    <xf numFmtId="0" fontId="8" fillId="26" borderId="30" xfId="0" applyFont="1" applyFill="1" applyBorder="1" applyAlignment="1">
      <alignment horizontal="center" vertical="center"/>
    </xf>
    <xf numFmtId="0" fontId="8" fillId="26" borderId="100" xfId="0" applyFont="1" applyFill="1" applyBorder="1" applyAlignment="1">
      <alignment horizontal="center" vertical="center"/>
    </xf>
    <xf numFmtId="0" fontId="8" fillId="26" borderId="105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0" fontId="19" fillId="6" borderId="76" xfId="0" applyFont="1" applyFill="1" applyBorder="1" applyAlignment="1">
      <alignment horizontal="center"/>
    </xf>
    <xf numFmtId="0" fontId="19" fillId="26" borderId="31" xfId="0" applyFont="1" applyFill="1" applyBorder="1" applyAlignment="1">
      <alignment horizontal="center"/>
    </xf>
    <xf numFmtId="0" fontId="19" fillId="26" borderId="9" xfId="0" applyFont="1" applyFill="1" applyBorder="1" applyAlignment="1">
      <alignment horizontal="center"/>
    </xf>
    <xf numFmtId="0" fontId="19" fillId="26" borderId="76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 vertical="center"/>
    </xf>
    <xf numFmtId="0" fontId="19" fillId="25" borderId="31" xfId="0" applyFont="1" applyFill="1" applyBorder="1" applyAlignment="1">
      <alignment horizontal="center"/>
    </xf>
    <xf numFmtId="0" fontId="19" fillId="25" borderId="9" xfId="0" applyFont="1" applyFill="1" applyBorder="1" applyAlignment="1">
      <alignment horizontal="center"/>
    </xf>
    <xf numFmtId="0" fontId="19" fillId="25" borderId="76" xfId="0" applyFont="1" applyFill="1" applyBorder="1" applyAlignment="1">
      <alignment horizontal="center"/>
    </xf>
    <xf numFmtId="9" fontId="18" fillId="3" borderId="9" xfId="0" applyNumberFormat="1" applyFont="1" applyFill="1" applyBorder="1" applyAlignment="1">
      <alignment horizontal="center" vertical="center"/>
    </xf>
    <xf numFmtId="0" fontId="19" fillId="25" borderId="30" xfId="0" applyFont="1" applyFill="1" applyBorder="1" applyAlignment="1">
      <alignment horizontal="center"/>
    </xf>
    <xf numFmtId="0" fontId="19" fillId="25" borderId="100" xfId="0" applyFont="1" applyFill="1" applyBorder="1" applyAlignment="1">
      <alignment horizontal="center"/>
    </xf>
    <xf numFmtId="0" fontId="19" fillId="25" borderId="105" xfId="0" applyFont="1" applyFill="1" applyBorder="1" applyAlignment="1">
      <alignment horizontal="center"/>
    </xf>
    <xf numFmtId="0" fontId="18" fillId="13" borderId="31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8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 wrapText="1"/>
    </xf>
    <xf numFmtId="0" fontId="19" fillId="3" borderId="76" xfId="0" applyFont="1" applyFill="1" applyBorder="1" applyAlignment="1">
      <alignment horizontal="center" vertical="center" wrapText="1"/>
    </xf>
    <xf numFmtId="4" fontId="8" fillId="3" borderId="31" xfId="0" applyNumberFormat="1" applyFont="1" applyFill="1" applyBorder="1" applyAlignment="1">
      <alignment horizontal="center" vertical="center"/>
    </xf>
    <xf numFmtId="4" fontId="8" fillId="3" borderId="76" xfId="0" applyNumberFormat="1" applyFont="1" applyFill="1" applyBorder="1" applyAlignment="1">
      <alignment horizontal="center" vertical="center"/>
    </xf>
    <xf numFmtId="0" fontId="19" fillId="7" borderId="31" xfId="0" applyFont="1" applyFill="1" applyBorder="1" applyAlignment="1">
      <alignment horizontal="center"/>
    </xf>
    <xf numFmtId="0" fontId="19" fillId="7" borderId="76" xfId="0" applyFont="1" applyFill="1" applyBorder="1" applyAlignment="1">
      <alignment horizontal="center"/>
    </xf>
    <xf numFmtId="0" fontId="11" fillId="18" borderId="76" xfId="0" applyFont="1" applyFill="1" applyBorder="1" applyAlignment="1">
      <alignment horizontal="center" vertical="center" wrapText="1"/>
    </xf>
    <xf numFmtId="0" fontId="11" fillId="19" borderId="31" xfId="0" applyFont="1" applyFill="1" applyBorder="1" applyAlignment="1">
      <alignment horizontal="center" vertical="center" wrapText="1"/>
    </xf>
    <xf numFmtId="0" fontId="11" fillId="19" borderId="76" xfId="0" applyFont="1" applyFill="1" applyBorder="1" applyAlignment="1">
      <alignment horizontal="center" vertical="center" wrapText="1"/>
    </xf>
    <xf numFmtId="9" fontId="11" fillId="19" borderId="31" xfId="0" applyNumberFormat="1" applyFont="1" applyFill="1" applyBorder="1" applyAlignment="1">
      <alignment horizontal="center" vertical="center" wrapText="1"/>
    </xf>
    <xf numFmtId="9" fontId="11" fillId="19" borderId="76" xfId="0" applyNumberFormat="1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76" xfId="0" applyFont="1" applyFill="1" applyBorder="1" applyAlignment="1">
      <alignment horizontal="center" vertical="center" wrapText="1"/>
    </xf>
    <xf numFmtId="9" fontId="11" fillId="7" borderId="31" xfId="0" applyNumberFormat="1" applyFont="1" applyFill="1" applyBorder="1" applyAlignment="1">
      <alignment horizontal="center" vertical="center" wrapText="1"/>
    </xf>
    <xf numFmtId="9" fontId="11" fillId="7" borderId="76" xfId="0" applyNumberFormat="1" applyFont="1" applyFill="1" applyBorder="1" applyAlignment="1">
      <alignment horizontal="center" vertical="center" wrapText="1"/>
    </xf>
    <xf numFmtId="0" fontId="21" fillId="15" borderId="31" xfId="6" applyFont="1" applyFill="1" applyBorder="1" applyAlignment="1">
      <alignment horizontal="center" vertical="center" wrapText="1"/>
    </xf>
    <xf numFmtId="0" fontId="21" fillId="15" borderId="76" xfId="6" applyFont="1" applyFill="1" applyBorder="1" applyAlignment="1">
      <alignment horizontal="center" vertical="center" wrapText="1"/>
    </xf>
    <xf numFmtId="0" fontId="11" fillId="15" borderId="31" xfId="5" applyFont="1" applyFill="1" applyBorder="1" applyAlignment="1">
      <alignment horizontal="center" vertical="center" wrapText="1"/>
    </xf>
    <xf numFmtId="0" fontId="11" fillId="15" borderId="76" xfId="5" applyFont="1" applyFill="1" applyBorder="1" applyAlignment="1">
      <alignment horizontal="center" vertical="center" wrapText="1"/>
    </xf>
    <xf numFmtId="9" fontId="8" fillId="3" borderId="31" xfId="2" applyFont="1" applyFill="1" applyBorder="1" applyAlignment="1">
      <alignment horizontal="center" vertical="center" wrapText="1"/>
    </xf>
    <xf numFmtId="9" fontId="8" fillId="3" borderId="76" xfId="2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76" xfId="0" applyFont="1" applyFill="1" applyBorder="1" applyAlignment="1">
      <alignment horizontal="center" vertical="center" wrapText="1"/>
    </xf>
    <xf numFmtId="0" fontId="21" fillId="3" borderId="31" xfId="6" applyFont="1" applyFill="1" applyBorder="1" applyAlignment="1">
      <alignment horizontal="center" vertical="center" wrapText="1"/>
    </xf>
    <xf numFmtId="0" fontId="21" fillId="3" borderId="76" xfId="6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8" borderId="31" xfId="4" applyFont="1" applyFill="1" applyBorder="1" applyAlignment="1">
      <alignment horizontal="center" vertical="center" wrapText="1"/>
    </xf>
    <xf numFmtId="0" fontId="11" fillId="18" borderId="76" xfId="4" applyFont="1" applyFill="1" applyBorder="1" applyAlignment="1">
      <alignment horizontal="center" vertical="center" wrapText="1"/>
    </xf>
    <xf numFmtId="0" fontId="11" fillId="26" borderId="84" xfId="0" applyFont="1" applyFill="1" applyBorder="1" applyAlignment="1">
      <alignment horizontal="center" vertical="center" wrapText="1"/>
    </xf>
    <xf numFmtId="0" fontId="11" fillId="26" borderId="61" xfId="0" applyFont="1" applyFill="1" applyBorder="1" applyAlignment="1">
      <alignment horizontal="center" vertical="center" wrapText="1"/>
    </xf>
    <xf numFmtId="0" fontId="11" fillId="26" borderId="86" xfId="0" applyFont="1" applyFill="1" applyBorder="1" applyAlignment="1">
      <alignment horizontal="center" vertical="center" wrapText="1"/>
    </xf>
    <xf numFmtId="0" fontId="11" fillId="26" borderId="31" xfId="0" applyFont="1" applyFill="1" applyBorder="1" applyAlignment="1">
      <alignment horizontal="center" vertical="center" wrapText="1"/>
    </xf>
    <xf numFmtId="0" fontId="11" fillId="26" borderId="9" xfId="0" applyFont="1" applyFill="1" applyBorder="1" applyAlignment="1">
      <alignment horizontal="center" vertical="center" wrapText="1"/>
    </xf>
    <xf numFmtId="0" fontId="11" fillId="26" borderId="76" xfId="0" applyFont="1" applyFill="1" applyBorder="1" applyAlignment="1">
      <alignment horizontal="center" vertical="center" wrapText="1"/>
    </xf>
    <xf numFmtId="9" fontId="11" fillId="26" borderId="31" xfId="0" applyNumberFormat="1" applyFont="1" applyFill="1" applyBorder="1" applyAlignment="1">
      <alignment horizontal="center" vertical="center" wrapText="1"/>
    </xf>
    <xf numFmtId="9" fontId="11" fillId="26" borderId="9" xfId="0" applyNumberFormat="1" applyFont="1" applyFill="1" applyBorder="1" applyAlignment="1">
      <alignment horizontal="center" vertical="center" wrapText="1"/>
    </xf>
    <xf numFmtId="9" fontId="11" fillId="26" borderId="76" xfId="0" applyNumberFormat="1" applyFont="1" applyFill="1" applyBorder="1" applyAlignment="1">
      <alignment horizontal="center" vertical="center" wrapText="1"/>
    </xf>
    <xf numFmtId="49" fontId="11" fillId="26" borderId="31" xfId="0" applyNumberFormat="1" applyFont="1" applyFill="1" applyBorder="1" applyAlignment="1">
      <alignment horizontal="center" vertical="center" wrapText="1"/>
    </xf>
    <xf numFmtId="49" fontId="11" fillId="26" borderId="9" xfId="0" applyNumberFormat="1" applyFont="1" applyFill="1" applyBorder="1" applyAlignment="1">
      <alignment horizontal="center" vertical="center" wrapText="1"/>
    </xf>
    <xf numFmtId="49" fontId="11" fillId="26" borderId="76" xfId="0" applyNumberFormat="1" applyFont="1" applyFill="1" applyBorder="1" applyAlignment="1">
      <alignment horizontal="center" vertical="center" wrapText="1"/>
    </xf>
    <xf numFmtId="0" fontId="11" fillId="27" borderId="84" xfId="0" applyFont="1" applyFill="1" applyBorder="1" applyAlignment="1">
      <alignment horizontal="center" vertical="center" wrapText="1"/>
    </xf>
    <xf numFmtId="0" fontId="11" fillId="27" borderId="61" xfId="0" applyFont="1" applyFill="1" applyBorder="1" applyAlignment="1">
      <alignment horizontal="center" vertical="center" wrapText="1"/>
    </xf>
    <xf numFmtId="0" fontId="11" fillId="27" borderId="86" xfId="0" applyFont="1" applyFill="1" applyBorder="1" applyAlignment="1">
      <alignment horizontal="center" vertical="center" wrapText="1"/>
    </xf>
    <xf numFmtId="0" fontId="11" fillId="27" borderId="31" xfId="0" applyFont="1" applyFill="1" applyBorder="1" applyAlignment="1">
      <alignment horizontal="center" vertical="center" wrapText="1"/>
    </xf>
    <xf numFmtId="0" fontId="11" fillId="27" borderId="9" xfId="0" applyFont="1" applyFill="1" applyBorder="1" applyAlignment="1">
      <alignment horizontal="center" vertical="center" wrapText="1"/>
    </xf>
    <xf numFmtId="0" fontId="11" fillId="27" borderId="76" xfId="0" applyFont="1" applyFill="1" applyBorder="1" applyAlignment="1">
      <alignment horizontal="center" vertical="center" wrapText="1"/>
    </xf>
    <xf numFmtId="9" fontId="11" fillId="27" borderId="31" xfId="0" applyNumberFormat="1" applyFont="1" applyFill="1" applyBorder="1" applyAlignment="1">
      <alignment horizontal="center" vertical="center" wrapText="1"/>
    </xf>
    <xf numFmtId="9" fontId="11" fillId="27" borderId="9" xfId="0" applyNumberFormat="1" applyFont="1" applyFill="1" applyBorder="1" applyAlignment="1">
      <alignment horizontal="center" vertical="center" wrapText="1"/>
    </xf>
    <xf numFmtId="9" fontId="11" fillId="27" borderId="76" xfId="0" applyNumberFormat="1" applyFont="1" applyFill="1" applyBorder="1" applyAlignment="1">
      <alignment horizontal="center" vertical="center" wrapText="1"/>
    </xf>
    <xf numFmtId="49" fontId="11" fillId="25" borderId="31" xfId="0" applyNumberFormat="1" applyFont="1" applyFill="1" applyBorder="1" applyAlignment="1">
      <alignment horizontal="center" vertical="center" wrapText="1"/>
    </xf>
    <xf numFmtId="49" fontId="11" fillId="25" borderId="9" xfId="0" applyNumberFormat="1" applyFont="1" applyFill="1" applyBorder="1" applyAlignment="1">
      <alignment horizontal="center" vertical="center" wrapText="1"/>
    </xf>
    <xf numFmtId="49" fontId="11" fillId="25" borderId="76" xfId="0" applyNumberFormat="1" applyFont="1" applyFill="1" applyBorder="1" applyAlignment="1">
      <alignment horizontal="center" vertical="center" wrapText="1"/>
    </xf>
    <xf numFmtId="0" fontId="11" fillId="25" borderId="31" xfId="0" applyFont="1" applyFill="1" applyBorder="1" applyAlignment="1">
      <alignment horizontal="center" vertical="center" wrapText="1"/>
    </xf>
    <xf numFmtId="0" fontId="11" fillId="25" borderId="9" xfId="0" applyFont="1" applyFill="1" applyBorder="1" applyAlignment="1">
      <alignment horizontal="center" vertical="center" wrapText="1"/>
    </xf>
    <xf numFmtId="0" fontId="11" fillId="25" borderId="76" xfId="0" applyFont="1" applyFill="1" applyBorder="1" applyAlignment="1">
      <alignment horizontal="center" vertical="center" wrapText="1"/>
    </xf>
    <xf numFmtId="9" fontId="11" fillId="25" borderId="31" xfId="0" applyNumberFormat="1" applyFont="1" applyFill="1" applyBorder="1" applyAlignment="1">
      <alignment horizontal="center" vertical="center" wrapText="1"/>
    </xf>
    <xf numFmtId="9" fontId="11" fillId="25" borderId="9" xfId="0" applyNumberFormat="1" applyFont="1" applyFill="1" applyBorder="1" applyAlignment="1">
      <alignment horizontal="center" vertical="center" wrapText="1"/>
    </xf>
    <xf numFmtId="9" fontId="11" fillId="25" borderId="76" xfId="0" applyNumberFormat="1" applyFont="1" applyFill="1" applyBorder="1" applyAlignment="1">
      <alignment horizontal="center" vertical="center" wrapText="1"/>
    </xf>
    <xf numFmtId="0" fontId="11" fillId="18" borderId="32" xfId="5" applyFont="1" applyFill="1" applyBorder="1" applyAlignment="1">
      <alignment horizontal="center" vertical="center" wrapText="1"/>
    </xf>
    <xf numFmtId="0" fontId="11" fillId="18" borderId="9" xfId="5" applyFont="1" applyFill="1" applyBorder="1" applyAlignment="1">
      <alignment horizontal="center" vertical="center" wrapText="1"/>
    </xf>
    <xf numFmtId="0" fontId="11" fillId="18" borderId="76" xfId="5" applyFont="1" applyFill="1" applyBorder="1" applyAlignment="1">
      <alignment horizontal="center" vertical="center" wrapText="1"/>
    </xf>
    <xf numFmtId="9" fontId="8" fillId="3" borderId="9" xfId="2" applyFont="1" applyFill="1" applyBorder="1" applyAlignment="1">
      <alignment horizontal="center" vertical="center" wrapText="1"/>
    </xf>
    <xf numFmtId="0" fontId="11" fillId="28" borderId="84" xfId="0" applyFont="1" applyFill="1" applyBorder="1" applyAlignment="1">
      <alignment horizontal="center" vertical="center" wrapText="1"/>
    </xf>
    <xf numFmtId="0" fontId="11" fillId="28" borderId="86" xfId="0" applyFont="1" applyFill="1" applyBorder="1" applyAlignment="1">
      <alignment horizontal="center" vertical="center" wrapText="1"/>
    </xf>
    <xf numFmtId="0" fontId="11" fillId="28" borderId="31" xfId="0" applyFont="1" applyFill="1" applyBorder="1" applyAlignment="1">
      <alignment horizontal="center" vertical="center" wrapText="1"/>
    </xf>
    <xf numFmtId="0" fontId="11" fillId="28" borderId="76" xfId="0" applyFont="1" applyFill="1" applyBorder="1" applyAlignment="1">
      <alignment horizontal="center" vertical="center" wrapText="1"/>
    </xf>
    <xf numFmtId="10" fontId="11" fillId="28" borderId="31" xfId="0" applyNumberFormat="1" applyFont="1" applyFill="1" applyBorder="1" applyAlignment="1">
      <alignment horizontal="center" vertical="center" wrapText="1"/>
    </xf>
    <xf numFmtId="10" fontId="11" fillId="28" borderId="76" xfId="0" applyNumberFormat="1" applyFont="1" applyFill="1" applyBorder="1" applyAlignment="1">
      <alignment horizontal="center" vertical="center" wrapText="1"/>
    </xf>
    <xf numFmtId="49" fontId="11" fillId="28" borderId="31" xfId="0" applyNumberFormat="1" applyFont="1" applyFill="1" applyBorder="1" applyAlignment="1">
      <alignment horizontal="center" vertical="center" wrapText="1"/>
    </xf>
    <xf numFmtId="49" fontId="11" fillId="28" borderId="76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81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9" fillId="18" borderId="31" xfId="0" applyFont="1" applyFill="1" applyBorder="1" applyAlignment="1">
      <alignment horizontal="center" vertical="center" wrapText="1"/>
    </xf>
    <xf numFmtId="0" fontId="19" fillId="18" borderId="9" xfId="0" applyFont="1" applyFill="1" applyBorder="1" applyAlignment="1">
      <alignment horizontal="center" vertical="center" wrapText="1"/>
    </xf>
    <xf numFmtId="0" fontId="19" fillId="18" borderId="76" xfId="0" applyFont="1" applyFill="1" applyBorder="1" applyAlignment="1">
      <alignment horizontal="center" vertical="center" wrapText="1"/>
    </xf>
    <xf numFmtId="0" fontId="19" fillId="14" borderId="30" xfId="0" applyFont="1" applyFill="1" applyBorder="1" applyAlignment="1">
      <alignment horizontal="center" vertical="center" wrapText="1"/>
    </xf>
    <xf numFmtId="0" fontId="19" fillId="14" borderId="105" xfId="0" applyFont="1" applyFill="1" applyBorder="1" applyAlignment="1">
      <alignment horizontal="center" vertical="center" wrapText="1"/>
    </xf>
    <xf numFmtId="0" fontId="11" fillId="25" borderId="84" xfId="0" applyFont="1" applyFill="1" applyBorder="1" applyAlignment="1">
      <alignment horizontal="center" vertical="center" wrapText="1"/>
    </xf>
    <xf numFmtId="0" fontId="11" fillId="25" borderId="61" xfId="0" applyFont="1" applyFill="1" applyBorder="1" applyAlignment="1">
      <alignment horizontal="center" vertical="center" wrapText="1"/>
    </xf>
    <xf numFmtId="0" fontId="11" fillId="25" borderId="86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11" fillId="18" borderId="32" xfId="4" applyFont="1" applyFill="1" applyBorder="1" applyAlignment="1">
      <alignment horizontal="center" vertical="center" wrapText="1"/>
    </xf>
    <xf numFmtId="0" fontId="11" fillId="18" borderId="9" xfId="4" applyFont="1" applyFill="1" applyBorder="1" applyAlignment="1">
      <alignment horizontal="center" vertical="center" wrapText="1"/>
    </xf>
    <xf numFmtId="0" fontId="11" fillId="3" borderId="32" xfId="4" applyFont="1" applyFill="1" applyBorder="1" applyAlignment="1">
      <alignment horizontal="center" vertical="center" wrapText="1"/>
    </xf>
    <xf numFmtId="0" fontId="11" fillId="3" borderId="9" xfId="4" applyFont="1" applyFill="1" applyBorder="1" applyAlignment="1">
      <alignment horizontal="center" vertical="center" wrapText="1"/>
    </xf>
    <xf numFmtId="0" fontId="11" fillId="3" borderId="76" xfId="4" applyFont="1" applyFill="1" applyBorder="1" applyAlignment="1">
      <alignment horizontal="center" vertical="center" wrapText="1"/>
    </xf>
    <xf numFmtId="0" fontId="11" fillId="18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18" borderId="84" xfId="0" applyFont="1" applyFill="1" applyBorder="1" applyAlignment="1">
      <alignment horizontal="center" vertical="center" wrapText="1"/>
    </xf>
    <xf numFmtId="0" fontId="11" fillId="18" borderId="61" xfId="0" applyFont="1" applyFill="1" applyBorder="1" applyAlignment="1">
      <alignment horizontal="center" vertical="center" wrapText="1"/>
    </xf>
    <xf numFmtId="0" fontId="11" fillId="18" borderId="86" xfId="0" applyFont="1" applyFill="1" applyBorder="1" applyAlignment="1">
      <alignment horizontal="center" vertical="center" wrapText="1"/>
    </xf>
    <xf numFmtId="0" fontId="11" fillId="6" borderId="84" xfId="0" applyFont="1" applyFill="1" applyBorder="1" applyAlignment="1">
      <alignment horizontal="center" vertical="center" wrapText="1"/>
    </xf>
    <xf numFmtId="0" fontId="11" fillId="6" borderId="86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76" xfId="0" applyFont="1" applyFill="1" applyBorder="1" applyAlignment="1">
      <alignment horizontal="center" vertical="center" wrapText="1"/>
    </xf>
    <xf numFmtId="9" fontId="11" fillId="6" borderId="31" xfId="0" applyNumberFormat="1" applyFont="1" applyFill="1" applyBorder="1" applyAlignment="1">
      <alignment horizontal="center" vertical="center" wrapText="1"/>
    </xf>
    <xf numFmtId="9" fontId="11" fillId="6" borderId="9" xfId="0" applyNumberFormat="1" applyFont="1" applyFill="1" applyBorder="1" applyAlignment="1">
      <alignment horizontal="center" vertical="center" wrapText="1"/>
    </xf>
    <xf numFmtId="9" fontId="11" fillId="6" borderId="76" xfId="0" applyNumberFormat="1" applyFont="1" applyFill="1" applyBorder="1" applyAlignment="1">
      <alignment horizontal="center" vertical="center" wrapText="1"/>
    </xf>
    <xf numFmtId="49" fontId="11" fillId="6" borderId="31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49" fontId="11" fillId="6" borderId="76" xfId="0" applyNumberFormat="1" applyFont="1" applyFill="1" applyBorder="1" applyAlignment="1">
      <alignment horizontal="center" vertical="center" wrapText="1"/>
    </xf>
    <xf numFmtId="0" fontId="11" fillId="14" borderId="84" xfId="0" applyFont="1" applyFill="1" applyBorder="1" applyAlignment="1">
      <alignment horizontal="center" vertical="center" wrapText="1"/>
    </xf>
    <xf numFmtId="0" fontId="11" fillId="14" borderId="86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0" fontId="11" fillId="14" borderId="76" xfId="0" applyFont="1" applyFill="1" applyBorder="1" applyAlignment="1">
      <alignment horizontal="center" vertical="center" wrapText="1"/>
    </xf>
    <xf numFmtId="9" fontId="11" fillId="14" borderId="31" xfId="0" applyNumberFormat="1" applyFont="1" applyFill="1" applyBorder="1" applyAlignment="1">
      <alignment horizontal="center" vertical="center" wrapText="1"/>
    </xf>
    <xf numFmtId="9" fontId="11" fillId="14" borderId="76" xfId="0" applyNumberFormat="1" applyFont="1" applyFill="1" applyBorder="1" applyAlignment="1">
      <alignment horizontal="center" vertical="center" wrapText="1"/>
    </xf>
    <xf numFmtId="0" fontId="19" fillId="14" borderId="31" xfId="0" applyFont="1" applyFill="1" applyBorder="1" applyAlignment="1">
      <alignment horizontal="center"/>
    </xf>
    <xf numFmtId="0" fontId="19" fillId="14" borderId="76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81" xfId="0" applyFont="1" applyFill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1" fillId="18" borderId="33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1" fillId="18" borderId="43" xfId="0" applyFont="1" applyFill="1" applyBorder="1" applyAlignment="1">
      <alignment horizontal="center" vertical="center" wrapText="1"/>
    </xf>
    <xf numFmtId="9" fontId="11" fillId="18" borderId="32" xfId="0" applyNumberFormat="1" applyFont="1" applyFill="1" applyBorder="1" applyAlignment="1">
      <alignment horizontal="center" vertical="center" wrapText="1"/>
    </xf>
    <xf numFmtId="0" fontId="34" fillId="18" borderId="30" xfId="0" applyFont="1" applyFill="1" applyBorder="1" applyAlignment="1">
      <alignment horizontal="center" vertical="center" wrapText="1"/>
    </xf>
    <xf numFmtId="0" fontId="34" fillId="18" borderId="100" xfId="0" applyFont="1" applyFill="1" applyBorder="1" applyAlignment="1">
      <alignment horizontal="center" vertical="center" wrapText="1"/>
    </xf>
    <xf numFmtId="0" fontId="34" fillId="18" borderId="105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/>
    </xf>
    <xf numFmtId="0" fontId="18" fillId="19" borderId="1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 wrapText="1"/>
    </xf>
    <xf numFmtId="0" fontId="19" fillId="7" borderId="10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8" fillId="29" borderId="1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top"/>
    </xf>
    <xf numFmtId="0" fontId="18" fillId="4" borderId="11" xfId="0" applyFont="1" applyFill="1" applyBorder="1" applyAlignment="1">
      <alignment horizontal="center" vertical="top"/>
    </xf>
    <xf numFmtId="0" fontId="18" fillId="4" borderId="8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9" fillId="3" borderId="18" xfId="0" applyFont="1" applyFill="1" applyBorder="1" applyAlignment="1">
      <alignment horizontal="center" vertical="center" wrapText="1"/>
    </xf>
    <xf numFmtId="0" fontId="19" fillId="19" borderId="31" xfId="0" applyFont="1" applyFill="1" applyBorder="1" applyAlignment="1">
      <alignment horizontal="center" vertical="center"/>
    </xf>
    <xf numFmtId="0" fontId="19" fillId="19" borderId="18" xfId="0" applyFont="1" applyFill="1" applyBorder="1" applyAlignment="1">
      <alignment horizontal="center" vertical="center"/>
    </xf>
    <xf numFmtId="0" fontId="19" fillId="19" borderId="30" xfId="0" applyFont="1" applyFill="1" applyBorder="1" applyAlignment="1">
      <alignment horizontal="center" vertical="center" wrapText="1"/>
    </xf>
    <xf numFmtId="0" fontId="19" fillId="19" borderId="105" xfId="0" applyFont="1" applyFill="1" applyBorder="1" applyAlignment="1">
      <alignment horizontal="center" vertical="center" wrapText="1"/>
    </xf>
    <xf numFmtId="9" fontId="8" fillId="3" borderId="18" xfId="2" applyFont="1" applyFill="1" applyBorder="1" applyAlignment="1">
      <alignment horizontal="center" vertical="center" wrapText="1"/>
    </xf>
    <xf numFmtId="0" fontId="21" fillId="29" borderId="31" xfId="6" applyFont="1" applyFill="1" applyBorder="1" applyAlignment="1">
      <alignment horizontal="center" vertical="center" wrapText="1"/>
    </xf>
    <xf numFmtId="0" fontId="21" fillId="29" borderId="9" xfId="6" applyFont="1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/>
    </xf>
    <xf numFmtId="0" fontId="11" fillId="3" borderId="100" xfId="0" applyFont="1" applyFill="1" applyBorder="1" applyAlignment="1">
      <alignment horizontal="center" vertical="center" wrapText="1"/>
    </xf>
    <xf numFmtId="0" fontId="11" fillId="3" borderId="98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7" borderId="105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/>
    </xf>
    <xf numFmtId="0" fontId="11" fillId="7" borderId="76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 wrapText="1"/>
    </xf>
    <xf numFmtId="0" fontId="30" fillId="3" borderId="76" xfId="0" applyFont="1" applyFill="1" applyBorder="1" applyAlignment="1">
      <alignment horizontal="center" vertical="center" wrapText="1"/>
    </xf>
    <xf numFmtId="9" fontId="18" fillId="3" borderId="18" xfId="0" applyNumberFormat="1" applyFont="1" applyFill="1" applyBorder="1" applyAlignment="1">
      <alignment horizontal="center" vertical="center"/>
    </xf>
    <xf numFmtId="0" fontId="19" fillId="25" borderId="18" xfId="0" applyFont="1" applyFill="1" applyBorder="1" applyAlignment="1">
      <alignment horizontal="center"/>
    </xf>
    <xf numFmtId="0" fontId="18" fillId="25" borderId="31" xfId="0" applyFont="1" applyFill="1" applyBorder="1" applyAlignment="1">
      <alignment horizontal="center" vertical="center"/>
    </xf>
    <xf numFmtId="0" fontId="18" fillId="25" borderId="9" xfId="0" applyFont="1" applyFill="1" applyBorder="1" applyAlignment="1">
      <alignment horizontal="center" vertical="center"/>
    </xf>
    <xf numFmtId="0" fontId="18" fillId="25" borderId="18" xfId="0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0" fontId="11" fillId="13" borderId="31" xfId="0" applyNumberFormat="1" applyFont="1" applyFill="1" applyBorder="1" applyAlignment="1">
      <alignment horizontal="center" vertical="center" wrapText="1"/>
    </xf>
    <xf numFmtId="10" fontId="11" fillId="13" borderId="9" xfId="0" applyNumberFormat="1" applyFont="1" applyFill="1" applyBorder="1" applyAlignment="1">
      <alignment horizontal="center" vertical="center" wrapText="1"/>
    </xf>
    <xf numFmtId="10" fontId="11" fillId="13" borderId="18" xfId="0" applyNumberFormat="1" applyFont="1" applyFill="1" applyBorder="1" applyAlignment="1">
      <alignment horizontal="center" vertical="center" wrapText="1"/>
    </xf>
    <xf numFmtId="0" fontId="19" fillId="13" borderId="31" xfId="0" applyFont="1" applyFill="1" applyBorder="1" applyAlignment="1">
      <alignment horizontal="center"/>
    </xf>
    <xf numFmtId="0" fontId="19" fillId="13" borderId="9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1" fillId="3" borderId="92" xfId="0" applyFont="1" applyFill="1" applyBorder="1" applyAlignment="1">
      <alignment horizontal="center" vertical="center" wrapText="1"/>
    </xf>
    <xf numFmtId="0" fontId="18" fillId="22" borderId="31" xfId="0" applyFont="1" applyFill="1" applyBorder="1" applyAlignment="1">
      <alignment horizontal="center" vertical="center"/>
    </xf>
    <xf numFmtId="0" fontId="18" fillId="22" borderId="9" xfId="0" applyFont="1" applyFill="1" applyBorder="1" applyAlignment="1">
      <alignment horizontal="center" vertical="center"/>
    </xf>
    <xf numFmtId="0" fontId="18" fillId="22" borderId="18" xfId="0" applyFont="1" applyFill="1" applyBorder="1" applyAlignment="1">
      <alignment horizontal="center" vertical="center"/>
    </xf>
    <xf numFmtId="0" fontId="11" fillId="43" borderId="31" xfId="0" applyFont="1" applyFill="1" applyBorder="1" applyAlignment="1">
      <alignment horizontal="left" vertical="center" wrapText="1"/>
    </xf>
    <xf numFmtId="0" fontId="11" fillId="43" borderId="9" xfId="0" applyFont="1" applyFill="1" applyBorder="1" applyAlignment="1">
      <alignment horizontal="left" vertical="center" wrapText="1"/>
    </xf>
    <xf numFmtId="0" fontId="11" fillId="43" borderId="18" xfId="0" applyFont="1" applyFill="1" applyBorder="1" applyAlignment="1">
      <alignment horizontal="left" vertical="center" wrapText="1"/>
    </xf>
    <xf numFmtId="10" fontId="11" fillId="43" borderId="31" xfId="0" applyNumberFormat="1" applyFont="1" applyFill="1" applyBorder="1" applyAlignment="1">
      <alignment horizontal="center" vertical="center" wrapText="1"/>
    </xf>
    <xf numFmtId="10" fontId="11" fillId="43" borderId="9" xfId="0" applyNumberFormat="1" applyFont="1" applyFill="1" applyBorder="1" applyAlignment="1">
      <alignment horizontal="center" vertical="center" wrapText="1"/>
    </xf>
    <xf numFmtId="10" fontId="11" fillId="43" borderId="18" xfId="0" applyNumberFormat="1" applyFont="1" applyFill="1" applyBorder="1" applyAlignment="1">
      <alignment horizontal="center" vertical="center" wrapText="1"/>
    </xf>
    <xf numFmtId="0" fontId="11" fillId="22" borderId="31" xfId="0" applyFont="1" applyFill="1" applyBorder="1" applyAlignment="1">
      <alignment horizontal="center" vertical="center" wrapText="1"/>
    </xf>
    <xf numFmtId="0" fontId="11" fillId="22" borderId="9" xfId="0" applyFont="1" applyFill="1" applyBorder="1" applyAlignment="1">
      <alignment horizontal="center" vertical="center" wrapText="1"/>
    </xf>
    <xf numFmtId="0" fontId="11" fillId="22" borderId="76" xfId="0" applyFont="1" applyFill="1" applyBorder="1" applyAlignment="1">
      <alignment horizontal="center" vertical="center" wrapText="1"/>
    </xf>
    <xf numFmtId="49" fontId="11" fillId="22" borderId="31" xfId="0" applyNumberFormat="1" applyFont="1" applyFill="1" applyBorder="1" applyAlignment="1">
      <alignment horizontal="center" vertical="center" wrapText="1"/>
    </xf>
    <xf numFmtId="49" fontId="11" fillId="22" borderId="9" xfId="0" applyNumberFormat="1" applyFont="1" applyFill="1" applyBorder="1" applyAlignment="1">
      <alignment horizontal="center" vertical="center" wrapText="1"/>
    </xf>
    <xf numFmtId="49" fontId="11" fillId="22" borderId="76" xfId="0" applyNumberFormat="1" applyFont="1" applyFill="1" applyBorder="1" applyAlignment="1">
      <alignment horizontal="center" vertical="center" wrapText="1"/>
    </xf>
    <xf numFmtId="0" fontId="18" fillId="43" borderId="38" xfId="0" applyFont="1" applyFill="1" applyBorder="1" applyAlignment="1">
      <alignment horizontal="center" vertical="center"/>
    </xf>
    <xf numFmtId="0" fontId="18" fillId="43" borderId="61" xfId="0" applyFont="1" applyFill="1" applyBorder="1" applyAlignment="1">
      <alignment horizontal="center" vertical="center"/>
    </xf>
    <xf numFmtId="0" fontId="18" fillId="43" borderId="86" xfId="0" applyFont="1" applyFill="1" applyBorder="1" applyAlignment="1">
      <alignment horizontal="center" vertical="center"/>
    </xf>
    <xf numFmtId="0" fontId="11" fillId="43" borderId="35" xfId="0" applyFont="1" applyFill="1" applyBorder="1" applyAlignment="1">
      <alignment horizontal="left" vertical="center" wrapText="1"/>
    </xf>
    <xf numFmtId="0" fontId="11" fillId="43" borderId="20" xfId="0" applyFont="1" applyFill="1" applyBorder="1" applyAlignment="1">
      <alignment horizontal="left" vertical="center" wrapText="1"/>
    </xf>
    <xf numFmtId="0" fontId="11" fillId="43" borderId="26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22" borderId="84" xfId="0" applyFont="1" applyFill="1" applyBorder="1" applyAlignment="1">
      <alignment horizontal="center" vertical="center" wrapText="1"/>
    </xf>
    <xf numFmtId="0" fontId="11" fillId="22" borderId="61" xfId="0" applyFont="1" applyFill="1" applyBorder="1" applyAlignment="1">
      <alignment horizontal="center" vertical="center" wrapText="1"/>
    </xf>
    <xf numFmtId="0" fontId="11" fillId="22" borderId="8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6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1" fillId="43" borderId="38" xfId="0" applyFont="1" applyFill="1" applyBorder="1" applyAlignment="1">
      <alignment horizontal="center" vertical="center" wrapText="1"/>
    </xf>
    <xf numFmtId="0" fontId="11" fillId="43" borderId="61" xfId="0" applyFont="1" applyFill="1" applyBorder="1" applyAlignment="1">
      <alignment horizontal="center" vertical="center" wrapText="1"/>
    </xf>
    <xf numFmtId="0" fontId="11" fillId="43" borderId="8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9" fontId="11" fillId="43" borderId="31" xfId="2" applyNumberFormat="1" applyFont="1" applyFill="1" applyBorder="1" applyAlignment="1">
      <alignment horizontal="center" vertical="center" wrapText="1"/>
    </xf>
    <xf numFmtId="9" fontId="11" fillId="43" borderId="9" xfId="2" applyNumberFormat="1" applyFont="1" applyFill="1" applyBorder="1" applyAlignment="1">
      <alignment horizontal="center" vertical="center" wrapText="1"/>
    </xf>
    <xf numFmtId="9" fontId="11" fillId="43" borderId="18" xfId="2" applyNumberFormat="1" applyFont="1" applyFill="1" applyBorder="1" applyAlignment="1">
      <alignment horizontal="center" vertical="center" wrapText="1"/>
    </xf>
    <xf numFmtId="9" fontId="11" fillId="43" borderId="9" xfId="0" applyNumberFormat="1" applyFont="1" applyFill="1" applyBorder="1" applyAlignment="1">
      <alignment horizontal="center" vertical="center" wrapText="1"/>
    </xf>
    <xf numFmtId="9" fontId="11" fillId="43" borderId="18" xfId="0" applyNumberFormat="1" applyFont="1" applyFill="1" applyBorder="1" applyAlignment="1">
      <alignment horizontal="center" vertical="center" wrapText="1"/>
    </xf>
    <xf numFmtId="0" fontId="19" fillId="22" borderId="31" xfId="0" applyFont="1" applyFill="1" applyBorder="1" applyAlignment="1">
      <alignment horizontal="center"/>
    </xf>
    <xf numFmtId="0" fontId="19" fillId="22" borderId="9" xfId="0" applyFont="1" applyFill="1" applyBorder="1" applyAlignment="1">
      <alignment horizontal="center"/>
    </xf>
    <xf numFmtId="0" fontId="19" fillId="22" borderId="18" xfId="0" applyFont="1" applyFill="1" applyBorder="1" applyAlignment="1">
      <alignment horizontal="center"/>
    </xf>
    <xf numFmtId="0" fontId="18" fillId="23" borderId="31" xfId="0" applyFont="1" applyFill="1" applyBorder="1" applyAlignment="1">
      <alignment horizontal="center" vertical="center"/>
    </xf>
    <xf numFmtId="0" fontId="18" fillId="23" borderId="76" xfId="0" applyFont="1" applyFill="1" applyBorder="1" applyAlignment="1">
      <alignment horizontal="center" vertical="center"/>
    </xf>
    <xf numFmtId="0" fontId="18" fillId="31" borderId="31" xfId="0" applyFont="1" applyFill="1" applyBorder="1" applyAlignment="1">
      <alignment horizontal="center" vertical="center"/>
    </xf>
    <xf numFmtId="0" fontId="18" fillId="31" borderId="76" xfId="0" applyFont="1" applyFill="1" applyBorder="1" applyAlignment="1">
      <alignment horizontal="center" vertical="center"/>
    </xf>
    <xf numFmtId="0" fontId="18" fillId="43" borderId="31" xfId="0" applyFont="1" applyFill="1" applyBorder="1" applyAlignment="1">
      <alignment horizontal="center" vertical="center"/>
    </xf>
    <xf numFmtId="0" fontId="18" fillId="43" borderId="76" xfId="0" applyFont="1" applyFill="1" applyBorder="1" applyAlignment="1">
      <alignment horizontal="center" vertical="center"/>
    </xf>
    <xf numFmtId="0" fontId="34" fillId="43" borderId="31" xfId="0" applyFont="1" applyFill="1" applyBorder="1" applyAlignment="1">
      <alignment horizontal="center" wrapText="1"/>
    </xf>
    <xf numFmtId="0" fontId="34" fillId="43" borderId="76" xfId="0" applyFont="1" applyFill="1" applyBorder="1" applyAlignment="1">
      <alignment horizontal="center" wrapText="1"/>
    </xf>
    <xf numFmtId="0" fontId="18" fillId="14" borderId="31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horizontal="center" vertical="center"/>
    </xf>
    <xf numFmtId="0" fontId="18" fillId="14" borderId="76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9" fontId="19" fillId="0" borderId="33" xfId="0" applyNumberFormat="1" applyFont="1" applyBorder="1" applyAlignment="1">
      <alignment horizontal="center" vertical="center"/>
    </xf>
    <xf numFmtId="9" fontId="19" fillId="0" borderId="41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88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76" xfId="0" applyFont="1" applyFill="1" applyBorder="1" applyAlignment="1">
      <alignment horizontal="center" vertical="center"/>
    </xf>
    <xf numFmtId="0" fontId="34" fillId="7" borderId="48" xfId="0" applyFont="1" applyFill="1" applyBorder="1" applyAlignment="1">
      <alignment horizontal="center"/>
    </xf>
    <xf numFmtId="0" fontId="24" fillId="7" borderId="88" xfId="0" applyFont="1" applyFill="1" applyBorder="1" applyAlignment="1">
      <alignment horizontal="center"/>
    </xf>
    <xf numFmtId="0" fontId="24" fillId="7" borderId="49" xfId="0" applyFont="1" applyFill="1" applyBorder="1" applyAlignment="1">
      <alignment horizontal="center"/>
    </xf>
    <xf numFmtId="0" fontId="34" fillId="31" borderId="48" xfId="0" applyFont="1" applyFill="1" applyBorder="1" applyAlignment="1">
      <alignment horizontal="center" wrapText="1"/>
    </xf>
    <xf numFmtId="0" fontId="24" fillId="31" borderId="49" xfId="0" applyFont="1" applyFill="1" applyBorder="1" applyAlignment="1">
      <alignment horizontal="center" wrapText="1"/>
    </xf>
    <xf numFmtId="0" fontId="11" fillId="14" borderId="31" xfId="5" applyFont="1" applyFill="1" applyBorder="1" applyAlignment="1">
      <alignment horizontal="center" vertical="center"/>
    </xf>
    <xf numFmtId="0" fontId="11" fillId="14" borderId="9" xfId="5" applyFont="1" applyFill="1" applyBorder="1" applyAlignment="1">
      <alignment horizontal="center" vertical="center"/>
    </xf>
    <xf numFmtId="0" fontId="11" fillId="14" borderId="76" xfId="5" applyFont="1" applyFill="1" applyBorder="1" applyAlignment="1">
      <alignment horizontal="center" vertical="center"/>
    </xf>
    <xf numFmtId="0" fontId="34" fillId="14" borderId="31" xfId="0" applyFont="1" applyFill="1" applyBorder="1" applyAlignment="1">
      <alignment horizontal="center" vertical="center" wrapText="1"/>
    </xf>
    <xf numFmtId="0" fontId="34" fillId="14" borderId="9" xfId="0" applyFont="1" applyFill="1" applyBorder="1" applyAlignment="1">
      <alignment horizontal="center" vertical="center"/>
    </xf>
    <xf numFmtId="0" fontId="34" fillId="14" borderId="76" xfId="0" applyFont="1" applyFill="1" applyBorder="1" applyAlignment="1">
      <alignment horizontal="center" vertical="center"/>
    </xf>
    <xf numFmtId="0" fontId="19" fillId="17" borderId="32" xfId="0" applyFont="1" applyFill="1" applyBorder="1" applyAlignment="1">
      <alignment horizontal="center" vertical="center" wrapText="1"/>
    </xf>
    <xf numFmtId="0" fontId="19" fillId="17" borderId="9" xfId="0" applyFont="1" applyFill="1" applyBorder="1" applyAlignment="1">
      <alignment horizontal="center" vertical="center" wrapText="1"/>
    </xf>
    <xf numFmtId="0" fontId="19" fillId="17" borderId="76" xfId="0" applyFont="1" applyFill="1" applyBorder="1" applyAlignment="1">
      <alignment horizontal="center" vertical="center" wrapText="1"/>
    </xf>
    <xf numFmtId="9" fontId="19" fillId="17" borderId="33" xfId="0" applyNumberFormat="1" applyFont="1" applyFill="1" applyBorder="1" applyAlignment="1">
      <alignment horizontal="center" vertical="center"/>
    </xf>
    <xf numFmtId="9" fontId="19" fillId="17" borderId="41" xfId="0" applyNumberFormat="1" applyFont="1" applyFill="1" applyBorder="1" applyAlignment="1">
      <alignment horizontal="center" vertical="center"/>
    </xf>
    <xf numFmtId="9" fontId="19" fillId="17" borderId="43" xfId="0" applyNumberFormat="1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76" xfId="0" applyFont="1" applyFill="1" applyBorder="1" applyAlignment="1">
      <alignment horizontal="center" vertical="center"/>
    </xf>
    <xf numFmtId="0" fontId="18" fillId="17" borderId="31" xfId="0" applyFont="1" applyFill="1" applyBorder="1" applyAlignment="1">
      <alignment horizontal="center" vertical="center"/>
    </xf>
    <xf numFmtId="0" fontId="18" fillId="17" borderId="9" xfId="0" applyFont="1" applyFill="1" applyBorder="1" applyAlignment="1">
      <alignment horizontal="center" vertical="center"/>
    </xf>
    <xf numFmtId="0" fontId="18" fillId="17" borderId="76" xfId="0" applyFont="1" applyFill="1" applyBorder="1" applyAlignment="1">
      <alignment horizontal="center" vertical="center"/>
    </xf>
    <xf numFmtId="0" fontId="34" fillId="17" borderId="31" xfId="0" applyFont="1" applyFill="1" applyBorder="1" applyAlignment="1">
      <alignment horizontal="center" vertical="center" wrapText="1"/>
    </xf>
    <xf numFmtId="0" fontId="24" fillId="17" borderId="9" xfId="0" applyFont="1" applyFill="1" applyBorder="1" applyAlignment="1">
      <alignment horizontal="center" vertical="center" wrapText="1"/>
    </xf>
    <xf numFmtId="0" fontId="24" fillId="17" borderId="76" xfId="0" applyFont="1" applyFill="1" applyBorder="1" applyAlignment="1">
      <alignment horizontal="center" vertical="center" wrapText="1"/>
    </xf>
    <xf numFmtId="4" fontId="11" fillId="14" borderId="31" xfId="5" applyNumberFormat="1" applyFont="1" applyFill="1" applyBorder="1" applyAlignment="1">
      <alignment horizontal="center" vertical="center" wrapText="1"/>
    </xf>
    <xf numFmtId="4" fontId="11" fillId="14" borderId="76" xfId="5" applyNumberFormat="1" applyFont="1" applyFill="1" applyBorder="1" applyAlignment="1">
      <alignment horizontal="center" vertical="center" wrapText="1"/>
    </xf>
    <xf numFmtId="0" fontId="7" fillId="25" borderId="31" xfId="0" applyFont="1" applyFill="1" applyBorder="1" applyAlignment="1">
      <alignment horizontal="center" vertical="center"/>
    </xf>
    <xf numFmtId="0" fontId="7" fillId="25" borderId="18" xfId="0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horizontal="left" vertical="center" wrapText="1"/>
    </xf>
    <xf numFmtId="0" fontId="11" fillId="18" borderId="60" xfId="0" applyFont="1" applyFill="1" applyBorder="1" applyAlignment="1">
      <alignment horizontal="left" vertical="center" wrapText="1"/>
    </xf>
    <xf numFmtId="4" fontId="11" fillId="18" borderId="31" xfId="0" applyNumberFormat="1" applyFont="1" applyFill="1" applyBorder="1" applyAlignment="1">
      <alignment horizontal="center" vertical="center"/>
    </xf>
    <xf numFmtId="4" fontId="11" fillId="18" borderId="60" xfId="0" applyNumberFormat="1" applyFont="1" applyFill="1" applyBorder="1" applyAlignment="1">
      <alignment horizontal="center" vertical="center"/>
    </xf>
    <xf numFmtId="164" fontId="18" fillId="18" borderId="31" xfId="0" applyNumberFormat="1" applyFont="1" applyFill="1" applyBorder="1" applyAlignment="1">
      <alignment horizontal="center" vertical="center"/>
    </xf>
    <xf numFmtId="164" fontId="18" fillId="18" borderId="60" xfId="0" applyNumberFormat="1" applyFont="1" applyFill="1" applyBorder="1" applyAlignment="1">
      <alignment horizontal="center" vertical="center"/>
    </xf>
    <xf numFmtId="0" fontId="24" fillId="18" borderId="31" xfId="0" applyFont="1" applyFill="1" applyBorder="1" applyAlignment="1">
      <alignment horizontal="center"/>
    </xf>
    <xf numFmtId="0" fontId="24" fillId="18" borderId="60" xfId="0" applyFont="1" applyFill="1" applyBorder="1" applyAlignment="1">
      <alignment horizontal="center"/>
    </xf>
    <xf numFmtId="4" fontId="11" fillId="23" borderId="31" xfId="0" applyNumberFormat="1" applyFont="1" applyFill="1" applyBorder="1" applyAlignment="1">
      <alignment horizontal="center" vertical="center"/>
    </xf>
    <xf numFmtId="4" fontId="11" fillId="23" borderId="18" xfId="0" applyNumberFormat="1" applyFont="1" applyFill="1" applyBorder="1" applyAlignment="1">
      <alignment horizontal="center" vertical="center"/>
    </xf>
    <xf numFmtId="0" fontId="18" fillId="23" borderId="18" xfId="0" applyFont="1" applyFill="1" applyBorder="1" applyAlignment="1">
      <alignment horizontal="center" vertical="center"/>
    </xf>
    <xf numFmtId="164" fontId="18" fillId="23" borderId="31" xfId="0" applyNumberFormat="1" applyFont="1" applyFill="1" applyBorder="1" applyAlignment="1">
      <alignment horizontal="center" vertical="center"/>
    </xf>
    <xf numFmtId="164" fontId="18" fillId="23" borderId="18" xfId="0" applyNumberFormat="1" applyFont="1" applyFill="1" applyBorder="1" applyAlignment="1">
      <alignment horizontal="center" vertical="center"/>
    </xf>
    <xf numFmtId="0" fontId="34" fillId="23" borderId="31" xfId="0" applyFont="1" applyFill="1" applyBorder="1" applyAlignment="1">
      <alignment horizontal="center" wrapText="1"/>
    </xf>
    <xf numFmtId="0" fontId="34" fillId="23" borderId="6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1" fillId="25" borderId="50" xfId="0" applyFont="1" applyFill="1" applyBorder="1" applyAlignment="1">
      <alignment horizontal="center" vertical="center"/>
    </xf>
    <xf numFmtId="0" fontId="11" fillId="25" borderId="49" xfId="0" applyFont="1" applyFill="1" applyBorder="1" applyAlignment="1">
      <alignment horizontal="center" vertical="center"/>
    </xf>
    <xf numFmtId="0" fontId="11" fillId="13" borderId="48" xfId="0" applyFont="1" applyFill="1" applyBorder="1" applyAlignment="1">
      <alignment horizontal="center" vertical="center"/>
    </xf>
    <xf numFmtId="0" fontId="11" fillId="13" borderId="4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1" fillId="20" borderId="31" xfId="0" applyFont="1" applyFill="1" applyBorder="1" applyAlignment="1">
      <alignment horizontal="center" vertical="center" wrapText="1"/>
    </xf>
    <xf numFmtId="0" fontId="11" fillId="20" borderId="9" xfId="0" applyFont="1" applyFill="1" applyBorder="1" applyAlignment="1">
      <alignment horizontal="center" vertical="center" wrapText="1"/>
    </xf>
    <xf numFmtId="0" fontId="11" fillId="20" borderId="18" xfId="0" applyFont="1" applyFill="1" applyBorder="1" applyAlignment="1">
      <alignment horizontal="center" vertical="center" wrapText="1"/>
    </xf>
    <xf numFmtId="0" fontId="34" fillId="20" borderId="32" xfId="0" applyFont="1" applyFill="1" applyBorder="1" applyAlignment="1">
      <alignment horizontal="center" wrapText="1"/>
    </xf>
    <xf numFmtId="0" fontId="34" fillId="20" borderId="9" xfId="0" applyFont="1" applyFill="1" applyBorder="1" applyAlignment="1">
      <alignment horizontal="center" wrapText="1"/>
    </xf>
    <xf numFmtId="0" fontId="34" fillId="20" borderId="1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23" borderId="32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76" xfId="0" applyFont="1" applyFill="1" applyBorder="1" applyAlignment="1">
      <alignment horizontal="center" vertical="center" wrapText="1"/>
    </xf>
    <xf numFmtId="9" fontId="19" fillId="23" borderId="32" xfId="0" applyNumberFormat="1" applyFont="1" applyFill="1" applyBorder="1" applyAlignment="1">
      <alignment horizontal="center" vertical="center"/>
    </xf>
    <xf numFmtId="9" fontId="19" fillId="23" borderId="9" xfId="0" applyNumberFormat="1" applyFont="1" applyFill="1" applyBorder="1" applyAlignment="1">
      <alignment horizontal="center" vertical="center"/>
    </xf>
    <xf numFmtId="9" fontId="19" fillId="23" borderId="76" xfId="0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1" fillId="43" borderId="50" xfId="0" applyFont="1" applyFill="1" applyBorder="1" applyAlignment="1">
      <alignment horizontal="center" vertical="center"/>
    </xf>
    <xf numFmtId="0" fontId="11" fillId="43" borderId="49" xfId="0" applyFont="1" applyFill="1" applyBorder="1" applyAlignment="1">
      <alignment horizontal="center" vertical="center"/>
    </xf>
    <xf numFmtId="4" fontId="11" fillId="43" borderId="32" xfId="0" applyNumberFormat="1" applyFont="1" applyFill="1" applyBorder="1" applyAlignment="1">
      <alignment horizontal="center" vertical="center"/>
    </xf>
    <xf numFmtId="4" fontId="11" fillId="43" borderId="18" xfId="0" applyNumberFormat="1" applyFont="1" applyFill="1" applyBorder="1" applyAlignment="1">
      <alignment horizontal="center" vertical="center"/>
    </xf>
    <xf numFmtId="164" fontId="18" fillId="43" borderId="31" xfId="0" applyNumberFormat="1" applyFont="1" applyFill="1" applyBorder="1" applyAlignment="1">
      <alignment horizontal="center" vertical="center"/>
    </xf>
    <xf numFmtId="164" fontId="18" fillId="43" borderId="18" xfId="0" applyNumberFormat="1" applyFont="1" applyFill="1" applyBorder="1" applyAlignment="1">
      <alignment horizontal="center" vertical="center"/>
    </xf>
    <xf numFmtId="0" fontId="11" fillId="18" borderId="48" xfId="0" applyFont="1" applyFill="1" applyBorder="1" applyAlignment="1">
      <alignment horizontal="center" vertical="center"/>
    </xf>
    <xf numFmtId="0" fontId="11" fillId="18" borderId="4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/>
    </xf>
    <xf numFmtId="0" fontId="11" fillId="31" borderId="48" xfId="0" applyFont="1" applyFill="1" applyBorder="1" applyAlignment="1">
      <alignment horizontal="center" vertical="center"/>
    </xf>
    <xf numFmtId="0" fontId="11" fillId="31" borderId="49" xfId="0" applyFont="1" applyFill="1" applyBorder="1" applyAlignment="1">
      <alignment horizontal="center" vertical="center"/>
    </xf>
    <xf numFmtId="0" fontId="11" fillId="23" borderId="48" xfId="0" applyFont="1" applyFill="1" applyBorder="1" applyAlignment="1">
      <alignment horizontal="center" vertical="center"/>
    </xf>
    <xf numFmtId="0" fontId="11" fillId="23" borderId="49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9" fontId="19" fillId="0" borderId="8" xfId="0" applyNumberFormat="1" applyFont="1" applyBorder="1" applyAlignment="1">
      <alignment horizontal="center" vertical="center"/>
    </xf>
    <xf numFmtId="9" fontId="19" fillId="0" borderId="0" xfId="0" applyNumberFormat="1" applyFont="1" applyBorder="1" applyAlignment="1">
      <alignment horizontal="center" vertical="center"/>
    </xf>
    <xf numFmtId="9" fontId="19" fillId="0" borderId="81" xfId="0" applyNumberFormat="1" applyFont="1" applyBorder="1" applyAlignment="1">
      <alignment horizontal="center" vertical="center"/>
    </xf>
    <xf numFmtId="0" fontId="18" fillId="13" borderId="76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top" wrapText="1"/>
    </xf>
    <xf numFmtId="0" fontId="19" fillId="17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1" fillId="3" borderId="31" xfId="5" applyFont="1" applyFill="1" applyBorder="1" applyAlignment="1">
      <alignment horizontal="left" vertical="center" wrapText="1"/>
    </xf>
    <xf numFmtId="0" fontId="11" fillId="3" borderId="9" xfId="5" applyFont="1" applyFill="1" applyBorder="1" applyAlignment="1">
      <alignment horizontal="left" vertical="center" wrapText="1"/>
    </xf>
    <xf numFmtId="0" fontId="11" fillId="3" borderId="18" xfId="5" applyFont="1" applyFill="1" applyBorder="1" applyAlignment="1">
      <alignment horizontal="left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/>
    </xf>
    <xf numFmtId="0" fontId="11" fillId="3" borderId="32" xfId="5" applyFont="1" applyFill="1" applyBorder="1" applyAlignment="1">
      <alignment horizontal="center" vertical="center" wrapText="1"/>
    </xf>
    <xf numFmtId="0" fontId="11" fillId="3" borderId="9" xfId="5" applyFont="1" applyFill="1" applyBorder="1" applyAlignment="1">
      <alignment horizontal="center" vertical="center" wrapText="1"/>
    </xf>
    <xf numFmtId="0" fontId="11" fillId="3" borderId="18" xfId="5" applyFont="1" applyFill="1" applyBorder="1" applyAlignment="1">
      <alignment horizontal="center" vertical="center" wrapText="1"/>
    </xf>
    <xf numFmtId="0" fontId="19" fillId="14" borderId="32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76" xfId="0" applyFont="1" applyFill="1" applyBorder="1" applyAlignment="1">
      <alignment horizontal="center" vertical="center" wrapText="1"/>
    </xf>
    <xf numFmtId="9" fontId="19" fillId="14" borderId="32" xfId="0" applyNumberFormat="1" applyFont="1" applyFill="1" applyBorder="1" applyAlignment="1">
      <alignment horizontal="center" vertical="center"/>
    </xf>
    <xf numFmtId="9" fontId="19" fillId="14" borderId="9" xfId="0" applyNumberFormat="1" applyFont="1" applyFill="1" applyBorder="1" applyAlignment="1">
      <alignment horizontal="center" vertical="center"/>
    </xf>
    <xf numFmtId="9" fontId="19" fillId="14" borderId="76" xfId="0" applyNumberFormat="1" applyFont="1" applyFill="1" applyBorder="1" applyAlignment="1">
      <alignment horizontal="center" vertical="center"/>
    </xf>
    <xf numFmtId="0" fontId="11" fillId="3" borderId="31" xfId="5" applyFont="1" applyFill="1" applyBorder="1" applyAlignment="1">
      <alignment horizontal="center" vertical="center" wrapText="1"/>
    </xf>
    <xf numFmtId="0" fontId="11" fillId="3" borderId="76" xfId="5" applyFont="1" applyFill="1" applyBorder="1" applyAlignment="1">
      <alignment horizontal="center" vertical="center" wrapText="1"/>
    </xf>
    <xf numFmtId="0" fontId="30" fillId="13" borderId="31" xfId="0" applyFont="1" applyFill="1" applyBorder="1" applyAlignment="1">
      <alignment horizontal="center"/>
    </xf>
    <xf numFmtId="0" fontId="30" fillId="13" borderId="76" xfId="0" applyFont="1" applyFill="1" applyBorder="1" applyAlignment="1">
      <alignment horizontal="center"/>
    </xf>
    <xf numFmtId="0" fontId="11" fillId="17" borderId="48" xfId="0" applyFont="1" applyFill="1" applyBorder="1" applyAlignment="1">
      <alignment horizontal="center" vertical="center"/>
    </xf>
    <xf numFmtId="0" fontId="11" fillId="17" borderId="87" xfId="0" applyFont="1" applyFill="1" applyBorder="1" applyAlignment="1">
      <alignment horizontal="center" vertical="center"/>
    </xf>
    <xf numFmtId="0" fontId="34" fillId="17" borderId="31" xfId="0" applyFont="1" applyFill="1" applyBorder="1" applyAlignment="1">
      <alignment horizontal="center" wrapText="1"/>
    </xf>
    <xf numFmtId="0" fontId="34" fillId="17" borderId="76" xfId="0" applyFont="1" applyFill="1" applyBorder="1" applyAlignment="1">
      <alignment horizontal="center" wrapText="1"/>
    </xf>
    <xf numFmtId="0" fontId="11" fillId="23" borderId="32" xfId="0" applyFont="1" applyFill="1" applyBorder="1" applyAlignment="1">
      <alignment horizontal="center" vertical="center"/>
    </xf>
    <xf numFmtId="0" fontId="11" fillId="23" borderId="9" xfId="0" applyFont="1" applyFill="1" applyBorder="1" applyAlignment="1">
      <alignment horizontal="center" vertical="center"/>
    </xf>
    <xf numFmtId="0" fontId="11" fillId="23" borderId="76" xfId="0" applyFont="1" applyFill="1" applyBorder="1" applyAlignment="1">
      <alignment horizontal="center" vertical="center"/>
    </xf>
    <xf numFmtId="0" fontId="11" fillId="43" borderId="48" xfId="0" applyFont="1" applyFill="1" applyBorder="1" applyAlignment="1">
      <alignment horizontal="center" vertical="center"/>
    </xf>
    <xf numFmtId="0" fontId="7" fillId="43" borderId="31" xfId="0" applyFont="1" applyFill="1" applyBorder="1" applyAlignment="1">
      <alignment horizontal="center" wrapText="1"/>
    </xf>
    <xf numFmtId="0" fontId="7" fillId="43" borderId="76" xfId="0" applyFont="1" applyFill="1" applyBorder="1" applyAlignment="1">
      <alignment horizontal="center" wrapText="1"/>
    </xf>
    <xf numFmtId="0" fontId="11" fillId="13" borderId="88" xfId="0" applyFont="1" applyFill="1" applyBorder="1" applyAlignment="1">
      <alignment horizontal="center" vertical="center"/>
    </xf>
    <xf numFmtId="0" fontId="8" fillId="13" borderId="31" xfId="0" applyFont="1" applyFill="1" applyBorder="1" applyAlignment="1">
      <alignment horizontal="center" wrapText="1"/>
    </xf>
    <xf numFmtId="0" fontId="8" fillId="13" borderId="9" xfId="0" applyFont="1" applyFill="1" applyBorder="1" applyAlignment="1">
      <alignment horizontal="center" wrapText="1"/>
    </xf>
    <xf numFmtId="0" fontId="8" fillId="13" borderId="76" xfId="0" applyFont="1" applyFill="1" applyBorder="1" applyAlignment="1">
      <alignment horizontal="center" wrapText="1"/>
    </xf>
    <xf numFmtId="0" fontId="11" fillId="14" borderId="48" xfId="0" applyFont="1" applyFill="1" applyBorder="1" applyAlignment="1">
      <alignment horizontal="center" vertical="center"/>
    </xf>
    <xf numFmtId="0" fontId="11" fillId="14" borderId="49" xfId="0" applyFont="1" applyFill="1" applyBorder="1" applyAlignment="1">
      <alignment horizontal="center" vertical="center"/>
    </xf>
    <xf numFmtId="3" fontId="11" fillId="14" borderId="31" xfId="0" applyNumberFormat="1" applyFont="1" applyFill="1" applyBorder="1" applyAlignment="1">
      <alignment horizontal="center" vertical="center"/>
    </xf>
    <xf numFmtId="3" fontId="11" fillId="14" borderId="76" xfId="0" applyNumberFormat="1" applyFont="1" applyFill="1" applyBorder="1" applyAlignment="1">
      <alignment horizontal="center" vertical="center"/>
    </xf>
    <xf numFmtId="164" fontId="18" fillId="14" borderId="31" xfId="0" applyNumberFormat="1" applyFont="1" applyFill="1" applyBorder="1" applyAlignment="1">
      <alignment horizontal="center" vertical="center"/>
    </xf>
    <xf numFmtId="164" fontId="18" fillId="14" borderId="76" xfId="0" applyNumberFormat="1" applyFont="1" applyFill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76" xfId="0" applyFont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center" vertical="center"/>
    </xf>
    <xf numFmtId="0" fontId="8" fillId="25" borderId="31" xfId="0" applyFont="1" applyFill="1" applyBorder="1" applyAlignment="1">
      <alignment horizontal="center" wrapText="1"/>
    </xf>
    <xf numFmtId="0" fontId="11" fillId="25" borderId="18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11" fillId="23" borderId="1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8" fillId="23" borderId="32" xfId="0" applyFont="1" applyFill="1" applyBorder="1" applyAlignment="1">
      <alignment horizontal="center" vertical="center"/>
    </xf>
    <xf numFmtId="0" fontId="18" fillId="33" borderId="31" xfId="0" applyFont="1" applyFill="1" applyBorder="1" applyAlignment="1">
      <alignment horizontal="center" vertical="center"/>
    </xf>
    <xf numFmtId="0" fontId="18" fillId="33" borderId="60" xfId="0" applyFont="1" applyFill="1" applyBorder="1" applyAlignment="1">
      <alignment horizontal="center" vertical="center"/>
    </xf>
    <xf numFmtId="165" fontId="11" fillId="25" borderId="31" xfId="0" applyNumberFormat="1" applyFont="1" applyFill="1" applyBorder="1" applyAlignment="1">
      <alignment horizontal="center" vertical="center"/>
    </xf>
    <xf numFmtId="165" fontId="11" fillId="25" borderId="60" xfId="0" applyNumberFormat="1" applyFont="1" applyFill="1" applyBorder="1" applyAlignment="1">
      <alignment horizontal="center" vertical="center"/>
    </xf>
    <xf numFmtId="0" fontId="19" fillId="0" borderId="6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9" fontId="19" fillId="0" borderId="30" xfId="0" applyNumberFormat="1" applyFont="1" applyBorder="1" applyAlignment="1">
      <alignment horizontal="center" vertical="center"/>
    </xf>
    <xf numFmtId="9" fontId="19" fillId="0" borderId="77" xfId="0" applyNumberFormat="1" applyFont="1" applyBorder="1" applyAlignment="1">
      <alignment horizontal="center" vertical="center"/>
    </xf>
    <xf numFmtId="9" fontId="19" fillId="0" borderId="21" xfId="0" applyNumberFormat="1" applyFont="1" applyBorder="1" applyAlignment="1">
      <alignment horizontal="center" vertical="center"/>
    </xf>
    <xf numFmtId="0" fontId="11" fillId="33" borderId="48" xfId="0" applyFont="1" applyFill="1" applyBorder="1" applyAlignment="1">
      <alignment horizontal="center" vertical="center"/>
    </xf>
    <xf numFmtId="0" fontId="11" fillId="33" borderId="49" xfId="0" applyFont="1" applyFill="1" applyBorder="1" applyAlignment="1">
      <alignment horizontal="center" vertical="center"/>
    </xf>
    <xf numFmtId="0" fontId="11" fillId="33" borderId="31" xfId="0" applyFont="1" applyFill="1" applyBorder="1" applyAlignment="1">
      <alignment horizontal="center" vertical="center" wrapText="1"/>
    </xf>
    <xf numFmtId="0" fontId="11" fillId="33" borderId="60" xfId="0" applyFont="1" applyFill="1" applyBorder="1" applyAlignment="1">
      <alignment horizontal="center" vertical="center" wrapText="1"/>
    </xf>
    <xf numFmtId="165" fontId="11" fillId="33" borderId="31" xfId="0" applyNumberFormat="1" applyFont="1" applyFill="1" applyBorder="1" applyAlignment="1">
      <alignment horizontal="center" vertical="center"/>
    </xf>
    <xf numFmtId="165" fontId="11" fillId="33" borderId="60" xfId="0" applyNumberFormat="1" applyFont="1" applyFill="1" applyBorder="1" applyAlignment="1">
      <alignment horizontal="center" vertical="center"/>
    </xf>
    <xf numFmtId="164" fontId="18" fillId="33" borderId="31" xfId="0" applyNumberFormat="1" applyFont="1" applyFill="1" applyBorder="1" applyAlignment="1">
      <alignment horizontal="center" vertical="center"/>
    </xf>
    <xf numFmtId="164" fontId="18" fillId="33" borderId="60" xfId="0" applyNumberFormat="1" applyFont="1" applyFill="1" applyBorder="1" applyAlignment="1">
      <alignment horizontal="center" vertical="center"/>
    </xf>
    <xf numFmtId="0" fontId="7" fillId="33" borderId="31" xfId="0" applyFont="1" applyFill="1" applyBorder="1" applyAlignment="1">
      <alignment horizontal="center" vertical="center"/>
    </xf>
    <xf numFmtId="0" fontId="7" fillId="33" borderId="60" xfId="0" applyFont="1" applyFill="1" applyBorder="1" applyAlignment="1">
      <alignment horizontal="center" vertical="center"/>
    </xf>
    <xf numFmtId="0" fontId="18" fillId="20" borderId="31" xfId="0" applyFont="1" applyFill="1" applyBorder="1" applyAlignment="1">
      <alignment horizontal="center" vertical="center"/>
    </xf>
    <xf numFmtId="0" fontId="18" fillId="20" borderId="9" xfId="0" applyFont="1" applyFill="1" applyBorder="1" applyAlignment="1">
      <alignment horizontal="center" vertical="center"/>
    </xf>
    <xf numFmtId="0" fontId="18" fillId="20" borderId="18" xfId="0" applyFont="1" applyFill="1" applyBorder="1" applyAlignment="1">
      <alignment horizontal="center" vertical="center"/>
    </xf>
    <xf numFmtId="164" fontId="18" fillId="25" borderId="31" xfId="0" applyNumberFormat="1" applyFont="1" applyFill="1" applyBorder="1" applyAlignment="1">
      <alignment horizontal="center" vertical="center"/>
    </xf>
    <xf numFmtId="164" fontId="18" fillId="25" borderId="18" xfId="0" applyNumberFormat="1" applyFont="1" applyFill="1" applyBorder="1" applyAlignment="1">
      <alignment horizontal="center" vertical="center"/>
    </xf>
    <xf numFmtId="167" fontId="8" fillId="48" borderId="74" xfId="0" applyNumberFormat="1" applyFont="1" applyFill="1" applyBorder="1" applyAlignment="1">
      <alignment horizontal="center" vertical="center" wrapText="1"/>
    </xf>
    <xf numFmtId="0" fontId="11" fillId="11" borderId="74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167" fontId="11" fillId="10" borderId="1" xfId="0" applyNumberFormat="1" applyFont="1" applyFill="1" applyBorder="1" applyAlignment="1">
      <alignment horizontal="center" vertical="center" wrapText="1"/>
    </xf>
    <xf numFmtId="167" fontId="8" fillId="48" borderId="1" xfId="0" applyNumberFormat="1" applyFont="1" applyFill="1" applyBorder="1" applyAlignment="1">
      <alignment horizontal="center" vertical="center" wrapText="1"/>
    </xf>
    <xf numFmtId="0" fontId="8" fillId="30" borderId="71" xfId="0" applyFont="1" applyFill="1" applyBorder="1" applyAlignment="1">
      <alignment horizontal="center" vertical="center" wrapText="1"/>
    </xf>
    <xf numFmtId="0" fontId="8" fillId="30" borderId="18" xfId="0" applyFont="1" applyFill="1" applyBorder="1" applyAlignment="1">
      <alignment horizontal="center" vertical="center" wrapText="1"/>
    </xf>
    <xf numFmtId="169" fontId="11" fillId="30" borderId="31" xfId="0" applyNumberFormat="1" applyFont="1" applyFill="1" applyBorder="1" applyAlignment="1">
      <alignment horizontal="center" vertical="center" wrapText="1"/>
    </xf>
    <xf numFmtId="169" fontId="11" fillId="30" borderId="9" xfId="0" applyNumberFormat="1" applyFont="1" applyFill="1" applyBorder="1" applyAlignment="1">
      <alignment horizontal="center" vertical="center" wrapText="1"/>
    </xf>
    <xf numFmtId="169" fontId="11" fillId="30" borderId="92" xfId="0" applyNumberFormat="1" applyFont="1" applyFill="1" applyBorder="1" applyAlignment="1">
      <alignment horizontal="center" vertical="center" wrapText="1"/>
    </xf>
    <xf numFmtId="9" fontId="19" fillId="30" borderId="31" xfId="0" applyNumberFormat="1" applyFont="1" applyFill="1" applyBorder="1" applyAlignment="1">
      <alignment horizontal="center" vertical="center" wrapText="1"/>
    </xf>
    <xf numFmtId="9" fontId="19" fillId="30" borderId="9" xfId="0" applyNumberFormat="1" applyFont="1" applyFill="1" applyBorder="1" applyAlignment="1">
      <alignment horizontal="center" vertical="center" wrapText="1"/>
    </xf>
    <xf numFmtId="9" fontId="19" fillId="30" borderId="92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67" fontId="11" fillId="10" borderId="69" xfId="0" applyNumberFormat="1" applyFont="1" applyFill="1" applyBorder="1" applyAlignment="1">
      <alignment horizontal="center" vertical="center" wrapText="1"/>
    </xf>
    <xf numFmtId="167" fontId="11" fillId="10" borderId="78" xfId="0" applyNumberFormat="1" applyFont="1" applyFill="1" applyBorder="1" applyAlignment="1">
      <alignment horizontal="center" vertical="center" wrapText="1"/>
    </xf>
    <xf numFmtId="167" fontId="11" fillId="10" borderId="70" xfId="0" applyNumberFormat="1" applyFont="1" applyFill="1" applyBorder="1" applyAlignment="1">
      <alignment horizontal="center" vertical="center" wrapText="1"/>
    </xf>
    <xf numFmtId="167" fontId="11" fillId="10" borderId="79" xfId="0" applyNumberFormat="1" applyFont="1" applyFill="1" applyBorder="1" applyAlignment="1">
      <alignment horizontal="center" vertical="center" wrapText="1"/>
    </xf>
    <xf numFmtId="167" fontId="8" fillId="49" borderId="55" xfId="0" applyNumberFormat="1" applyFont="1" applyFill="1" applyBorder="1" applyAlignment="1">
      <alignment horizontal="center" vertical="center" wrapText="1"/>
    </xf>
    <xf numFmtId="167" fontId="8" fillId="49" borderId="80" xfId="0" applyNumberFormat="1" applyFont="1" applyFill="1" applyBorder="1" applyAlignment="1">
      <alignment horizontal="center" vertical="center" wrapText="1"/>
    </xf>
    <xf numFmtId="0" fontId="11" fillId="11" borderId="64" xfId="0" applyFont="1" applyFill="1" applyBorder="1" applyAlignment="1">
      <alignment horizontal="center" vertical="center" wrapText="1"/>
    </xf>
    <xf numFmtId="0" fontId="11" fillId="11" borderId="70" xfId="0" applyFont="1" applyFill="1" applyBorder="1" applyAlignment="1">
      <alignment horizontal="center" vertical="center" wrapText="1"/>
    </xf>
    <xf numFmtId="0" fontId="11" fillId="10" borderId="76" xfId="0" applyFont="1" applyFill="1" applyBorder="1" applyAlignment="1">
      <alignment horizontal="center" vertical="center" wrapText="1"/>
    </xf>
    <xf numFmtId="0" fontId="11" fillId="10" borderId="67" xfId="0" applyFont="1" applyFill="1" applyBorder="1" applyAlignment="1">
      <alignment horizontal="center" vertical="center" wrapText="1"/>
    </xf>
    <xf numFmtId="167" fontId="11" fillId="10" borderId="53" xfId="0" applyNumberFormat="1" applyFont="1" applyFill="1" applyBorder="1" applyAlignment="1">
      <alignment horizontal="center" vertical="center" wrapText="1"/>
    </xf>
    <xf numFmtId="167" fontId="11" fillId="10" borderId="75" xfId="0" applyNumberFormat="1" applyFont="1" applyFill="1" applyBorder="1" applyAlignment="1">
      <alignment horizontal="center" vertical="center" wrapText="1"/>
    </xf>
    <xf numFmtId="0" fontId="18" fillId="4" borderId="68" xfId="0" applyFont="1" applyFill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1" fillId="31" borderId="97" xfId="0" applyFont="1" applyFill="1" applyBorder="1" applyAlignment="1">
      <alignment horizontal="center" vertical="center" wrapText="1"/>
    </xf>
    <xf numFmtId="0" fontId="11" fillId="31" borderId="92" xfId="0" applyFont="1" applyFill="1" applyBorder="1" applyAlignment="1">
      <alignment horizontal="center" vertical="center" wrapText="1"/>
    </xf>
    <xf numFmtId="9" fontId="19" fillId="31" borderId="97" xfId="0" applyNumberFormat="1" applyFont="1" applyFill="1" applyBorder="1" applyAlignment="1">
      <alignment horizontal="center" vertical="center" wrapText="1"/>
    </xf>
    <xf numFmtId="9" fontId="19" fillId="31" borderId="92" xfId="0" applyNumberFormat="1" applyFont="1" applyFill="1" applyBorder="1" applyAlignment="1">
      <alignment horizontal="center" vertical="center" wrapText="1"/>
    </xf>
    <xf numFmtId="0" fontId="19" fillId="31" borderId="97" xfId="0" applyFont="1" applyFill="1" applyBorder="1" applyAlignment="1">
      <alignment horizontal="center" vertical="center" wrapText="1"/>
    </xf>
    <xf numFmtId="0" fontId="19" fillId="31" borderId="92" xfId="0" applyFont="1" applyFill="1" applyBorder="1" applyAlignment="1">
      <alignment horizontal="center" vertical="center" wrapText="1"/>
    </xf>
    <xf numFmtId="0" fontId="11" fillId="11" borderId="57" xfId="0" applyFont="1" applyFill="1" applyBorder="1" applyAlignment="1">
      <alignment horizontal="center" vertical="center" wrapText="1"/>
    </xf>
    <xf numFmtId="0" fontId="11" fillId="10" borderId="70" xfId="0" applyFont="1" applyFill="1" applyBorder="1" applyAlignment="1">
      <alignment horizontal="center" vertical="center" wrapText="1"/>
    </xf>
    <xf numFmtId="167" fontId="8" fillId="10" borderId="74" xfId="0" applyNumberFormat="1" applyFont="1" applyFill="1" applyBorder="1" applyAlignment="1">
      <alignment horizontal="center" vertical="center" wrapText="1"/>
    </xf>
    <xf numFmtId="167" fontId="8" fillId="10" borderId="70" xfId="0" applyNumberFormat="1" applyFont="1" applyFill="1" applyBorder="1" applyAlignment="1">
      <alignment horizontal="center" vertical="center" wrapText="1"/>
    </xf>
    <xf numFmtId="0" fontId="11" fillId="11" borderId="65" xfId="0" applyFont="1" applyFill="1" applyBorder="1" applyAlignment="1">
      <alignment horizontal="center" vertical="center" wrapText="1"/>
    </xf>
    <xf numFmtId="0" fontId="11" fillId="10" borderId="54" xfId="0" applyFont="1" applyFill="1" applyBorder="1" applyAlignment="1">
      <alignment horizontal="center" vertical="center" wrapText="1"/>
    </xf>
    <xf numFmtId="167" fontId="11" fillId="47" borderId="54" xfId="0" applyNumberFormat="1" applyFont="1" applyFill="1" applyBorder="1" applyAlignment="1">
      <alignment horizontal="center" vertical="center" wrapText="1"/>
    </xf>
    <xf numFmtId="167" fontId="8" fillId="47" borderId="54" xfId="0" applyNumberFormat="1" applyFont="1" applyFill="1" applyBorder="1" applyAlignment="1">
      <alignment horizontal="center" vertical="center" wrapText="1"/>
    </xf>
    <xf numFmtId="168" fontId="19" fillId="13" borderId="31" xfId="0" applyNumberFormat="1" applyFont="1" applyFill="1" applyBorder="1" applyAlignment="1">
      <alignment horizontal="center" vertical="center" wrapText="1"/>
    </xf>
    <xf numFmtId="168" fontId="19" fillId="13" borderId="9" xfId="0" applyNumberFormat="1" applyFont="1" applyFill="1" applyBorder="1" applyAlignment="1">
      <alignment horizontal="center" vertical="center" wrapText="1"/>
    </xf>
    <xf numFmtId="168" fontId="19" fillId="13" borderId="40" xfId="0" applyNumberFormat="1" applyFont="1" applyFill="1" applyBorder="1" applyAlignment="1">
      <alignment horizontal="center" vertical="center" wrapText="1"/>
    </xf>
    <xf numFmtId="0" fontId="19" fillId="20" borderId="31" xfId="0" applyFont="1" applyFill="1" applyBorder="1" applyAlignment="1">
      <alignment horizontal="center" vertical="center"/>
    </xf>
    <xf numFmtId="0" fontId="19" fillId="20" borderId="71" xfId="0" applyFont="1" applyFill="1" applyBorder="1" applyAlignment="1">
      <alignment horizontal="center" vertical="center"/>
    </xf>
    <xf numFmtId="0" fontId="19" fillId="20" borderId="76" xfId="0" applyFont="1" applyFill="1" applyBorder="1" applyAlignment="1">
      <alignment horizontal="center" vertical="center"/>
    </xf>
    <xf numFmtId="0" fontId="18" fillId="20" borderId="71" xfId="0" applyFont="1" applyFill="1" applyBorder="1" applyAlignment="1">
      <alignment horizontal="center" vertical="center"/>
    </xf>
    <xf numFmtId="0" fontId="18" fillId="20" borderId="76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top" wrapText="1"/>
    </xf>
    <xf numFmtId="0" fontId="11" fillId="11" borderId="53" xfId="0" applyFont="1" applyFill="1" applyBorder="1" applyAlignment="1">
      <alignment horizontal="center" vertical="center" wrapText="1"/>
    </xf>
    <xf numFmtId="0" fontId="11" fillId="10" borderId="64" xfId="0" applyFont="1" applyFill="1" applyBorder="1" applyAlignment="1">
      <alignment horizontal="center" vertical="center" wrapText="1"/>
    </xf>
    <xf numFmtId="0" fontId="11" fillId="10" borderId="73" xfId="0" applyFont="1" applyFill="1" applyBorder="1" applyAlignment="1">
      <alignment horizontal="center" vertical="center" wrapText="1"/>
    </xf>
    <xf numFmtId="167" fontId="11" fillId="46" borderId="66" xfId="0" applyNumberFormat="1" applyFont="1" applyFill="1" applyBorder="1" applyAlignment="1">
      <alignment horizontal="center" vertical="center" wrapText="1"/>
    </xf>
    <xf numFmtId="167" fontId="11" fillId="46" borderId="72" xfId="0" applyNumberFormat="1" applyFont="1" applyFill="1" applyBorder="1" applyAlignment="1">
      <alignment horizontal="center" vertical="center" wrapText="1"/>
    </xf>
    <xf numFmtId="167" fontId="8" fillId="46" borderId="64" xfId="0" applyNumberFormat="1" applyFont="1" applyFill="1" applyBorder="1" applyAlignment="1">
      <alignment horizontal="center" vertical="center" wrapText="1"/>
    </xf>
    <xf numFmtId="167" fontId="8" fillId="46" borderId="73" xfId="0" applyNumberFormat="1" applyFont="1" applyFill="1" applyBorder="1" applyAlignment="1">
      <alignment horizontal="center" vertical="center" wrapText="1"/>
    </xf>
    <xf numFmtId="0" fontId="11" fillId="20" borderId="71" xfId="0" applyFont="1" applyFill="1" applyBorder="1" applyAlignment="1">
      <alignment horizontal="center" vertical="center" wrapText="1"/>
    </xf>
    <xf numFmtId="0" fontId="11" fillId="20" borderId="76" xfId="0" applyFont="1" applyFill="1" applyBorder="1" applyAlignment="1">
      <alignment horizontal="center" vertical="center" wrapText="1"/>
    </xf>
    <xf numFmtId="0" fontId="8" fillId="20" borderId="31" xfId="0" applyFont="1" applyFill="1" applyBorder="1" applyAlignment="1">
      <alignment horizontal="center" vertical="center" wrapText="1"/>
    </xf>
    <xf numFmtId="0" fontId="8" fillId="20" borderId="71" xfId="0" applyFont="1" applyFill="1" applyBorder="1" applyAlignment="1">
      <alignment horizontal="center" vertical="center" wrapText="1"/>
    </xf>
    <xf numFmtId="0" fontId="8" fillId="20" borderId="76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wrapText="1"/>
    </xf>
    <xf numFmtId="0" fontId="18" fillId="4" borderId="31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/>
    </xf>
    <xf numFmtId="0" fontId="19" fillId="33" borderId="31" xfId="0" applyFont="1" applyFill="1" applyBorder="1" applyAlignment="1">
      <alignment horizontal="center"/>
    </xf>
    <xf numFmtId="0" fontId="19" fillId="33" borderId="60" xfId="0" applyFont="1" applyFill="1" applyBorder="1" applyAlignment="1">
      <alignment horizontal="center"/>
    </xf>
    <xf numFmtId="4" fontId="8" fillId="33" borderId="31" xfId="0" applyNumberFormat="1" applyFont="1" applyFill="1" applyBorder="1" applyAlignment="1">
      <alignment horizontal="center" vertical="center"/>
    </xf>
    <xf numFmtId="4" fontId="8" fillId="33" borderId="60" xfId="0" applyNumberFormat="1" applyFont="1" applyFill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/>
    </xf>
    <xf numFmtId="0" fontId="19" fillId="33" borderId="60" xfId="0" applyFont="1" applyFill="1" applyBorder="1" applyAlignment="1">
      <alignment horizontal="center" vertical="center"/>
    </xf>
    <xf numFmtId="4" fontId="11" fillId="4" borderId="31" xfId="0" applyNumberFormat="1" applyFont="1" applyFill="1" applyBorder="1" applyAlignment="1">
      <alignment horizontal="center" vertical="center"/>
    </xf>
    <xf numFmtId="4" fontId="11" fillId="4" borderId="60" xfId="0" applyNumberFormat="1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 wrapText="1"/>
    </xf>
    <xf numFmtId="0" fontId="19" fillId="4" borderId="60" xfId="0" applyFont="1" applyFill="1" applyBorder="1" applyAlignment="1">
      <alignment horizontal="center" vertical="center" wrapText="1"/>
    </xf>
    <xf numFmtId="0" fontId="18" fillId="30" borderId="31" xfId="0" applyFont="1" applyFill="1" applyBorder="1" applyAlignment="1">
      <alignment horizontal="center" vertical="center"/>
    </xf>
    <xf numFmtId="0" fontId="18" fillId="30" borderId="9" xfId="0" applyFont="1" applyFill="1" applyBorder="1" applyAlignment="1">
      <alignment horizontal="center" vertical="center"/>
    </xf>
    <xf numFmtId="0" fontId="18" fillId="30" borderId="76" xfId="0" applyFont="1" applyFill="1" applyBorder="1" applyAlignment="1">
      <alignment horizontal="center" vertical="center"/>
    </xf>
    <xf numFmtId="0" fontId="19" fillId="30" borderId="31" xfId="0" applyFont="1" applyFill="1" applyBorder="1" applyAlignment="1">
      <alignment horizontal="center" vertical="center" wrapText="1"/>
    </xf>
    <xf numFmtId="0" fontId="19" fillId="30" borderId="9" xfId="0" applyFont="1" applyFill="1" applyBorder="1" applyAlignment="1">
      <alignment horizontal="center" vertical="center" wrapText="1"/>
    </xf>
    <xf numFmtId="0" fontId="19" fillId="30" borderId="76" xfId="0" applyFont="1" applyFill="1" applyBorder="1" applyAlignment="1">
      <alignment horizontal="center" vertical="center" wrapText="1"/>
    </xf>
    <xf numFmtId="168" fontId="19" fillId="30" borderId="93" xfId="0" applyNumberFormat="1" applyFont="1" applyFill="1" applyBorder="1" applyAlignment="1">
      <alignment horizontal="center" vertical="center"/>
    </xf>
    <xf numFmtId="168" fontId="19" fillId="30" borderId="9" xfId="0" applyNumberFormat="1" applyFont="1" applyFill="1" applyBorder="1" applyAlignment="1">
      <alignment horizontal="center" vertical="center"/>
    </xf>
    <xf numFmtId="168" fontId="19" fillId="30" borderId="96" xfId="0" applyNumberFormat="1" applyFont="1" applyFill="1" applyBorder="1" applyAlignment="1">
      <alignment horizontal="center" vertical="center"/>
    </xf>
    <xf numFmtId="0" fontId="18" fillId="13" borderId="92" xfId="0" applyFont="1" applyFill="1" applyBorder="1" applyAlignment="1">
      <alignment horizontal="center" vertical="center"/>
    </xf>
    <xf numFmtId="168" fontId="19" fillId="14" borderId="93" xfId="0" applyNumberFormat="1" applyFont="1" applyFill="1" applyBorder="1" applyAlignment="1">
      <alignment horizontal="center" vertical="center"/>
    </xf>
    <xf numFmtId="168" fontId="19" fillId="14" borderId="9" xfId="0" applyNumberFormat="1" applyFont="1" applyFill="1" applyBorder="1" applyAlignment="1">
      <alignment horizontal="center" vertical="center"/>
    </xf>
    <xf numFmtId="168" fontId="19" fillId="14" borderId="92" xfId="0" applyNumberFormat="1" applyFont="1" applyFill="1" applyBorder="1" applyAlignment="1">
      <alignment horizontal="center" vertical="center"/>
    </xf>
    <xf numFmtId="0" fontId="18" fillId="14" borderId="92" xfId="0" applyFont="1" applyFill="1" applyBorder="1" applyAlignment="1">
      <alignment horizontal="center" vertical="center"/>
    </xf>
    <xf numFmtId="0" fontId="19" fillId="14" borderId="31" xfId="0" applyFont="1" applyFill="1" applyBorder="1" applyAlignment="1">
      <alignment horizontal="center" vertical="center" wrapText="1"/>
    </xf>
    <xf numFmtId="0" fontId="19" fillId="14" borderId="92" xfId="0" applyFont="1" applyFill="1" applyBorder="1" applyAlignment="1">
      <alignment horizontal="center" vertical="center" wrapText="1"/>
    </xf>
    <xf numFmtId="169" fontId="24" fillId="13" borderId="89" xfId="0" applyNumberFormat="1" applyFont="1" applyFill="1" applyBorder="1" applyAlignment="1">
      <alignment horizontal="center" vertical="center" wrapText="1"/>
    </xf>
    <xf numFmtId="169" fontId="24" fillId="13" borderId="90" xfId="0" applyNumberFormat="1" applyFont="1" applyFill="1" applyBorder="1" applyAlignment="1">
      <alignment horizontal="center" vertical="center" wrapText="1"/>
    </xf>
    <xf numFmtId="169" fontId="24" fillId="13" borderId="91" xfId="0" applyNumberFormat="1" applyFont="1" applyFill="1" applyBorder="1" applyAlignment="1">
      <alignment horizontal="center" vertical="center" wrapText="1"/>
    </xf>
    <xf numFmtId="9" fontId="19" fillId="13" borderId="31" xfId="0" applyNumberFormat="1" applyFont="1" applyFill="1" applyBorder="1" applyAlignment="1">
      <alignment horizontal="center" vertical="center" wrapText="1"/>
    </xf>
    <xf numFmtId="9" fontId="19" fillId="13" borderId="9" xfId="0" applyNumberFormat="1" applyFont="1" applyFill="1" applyBorder="1" applyAlignment="1">
      <alignment horizontal="center" vertical="center" wrapText="1"/>
    </xf>
    <xf numFmtId="9" fontId="19" fillId="13" borderId="92" xfId="0" applyNumberFormat="1" applyFont="1" applyFill="1" applyBorder="1" applyAlignment="1">
      <alignment horizontal="center" vertical="center" wrapText="1"/>
    </xf>
    <xf numFmtId="6" fontId="19" fillId="13" borderId="31" xfId="0" applyNumberFormat="1" applyFont="1" applyFill="1" applyBorder="1" applyAlignment="1">
      <alignment horizontal="center" vertical="center" wrapText="1"/>
    </xf>
    <xf numFmtId="6" fontId="19" fillId="13" borderId="9" xfId="0" applyNumberFormat="1" applyFont="1" applyFill="1" applyBorder="1" applyAlignment="1">
      <alignment horizontal="center" vertical="center" wrapText="1"/>
    </xf>
    <xf numFmtId="6" fontId="19" fillId="13" borderId="92" xfId="0" applyNumberFormat="1" applyFont="1" applyFill="1" applyBorder="1" applyAlignment="1">
      <alignment horizontal="center" vertical="center" wrapText="1"/>
    </xf>
    <xf numFmtId="0" fontId="19" fillId="13" borderId="31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92" xfId="0" applyFont="1" applyFill="1" applyBorder="1" applyAlignment="1">
      <alignment horizontal="center" vertical="center" wrapText="1"/>
    </xf>
    <xf numFmtId="0" fontId="18" fillId="31" borderId="97" xfId="0" applyFont="1" applyFill="1" applyBorder="1" applyAlignment="1">
      <alignment horizontal="center" vertical="center"/>
    </xf>
    <xf numFmtId="0" fontId="18" fillId="31" borderId="92" xfId="0" applyFont="1" applyFill="1" applyBorder="1" applyAlignment="1">
      <alignment horizontal="center" vertical="center"/>
    </xf>
    <xf numFmtId="0" fontId="18" fillId="20" borderId="97" xfId="0" applyFont="1" applyFill="1" applyBorder="1" applyAlignment="1">
      <alignment horizontal="center" vertical="center"/>
    </xf>
    <xf numFmtId="0" fontId="18" fillId="20" borderId="92" xfId="0" applyFont="1" applyFill="1" applyBorder="1" applyAlignment="1">
      <alignment horizontal="center" vertical="center"/>
    </xf>
    <xf numFmtId="0" fontId="11" fillId="42" borderId="97" xfId="5" applyFont="1" applyFill="1" applyBorder="1" applyAlignment="1">
      <alignment horizontal="center" vertical="center"/>
    </xf>
    <xf numFmtId="0" fontId="11" fillId="42" borderId="92" xfId="5" applyFont="1" applyFill="1" applyBorder="1" applyAlignment="1">
      <alignment horizontal="center" vertical="center"/>
    </xf>
    <xf numFmtId="0" fontId="11" fillId="42" borderId="97" xfId="5" applyFont="1" applyFill="1" applyBorder="1" applyAlignment="1">
      <alignment horizontal="center" vertical="center" wrapText="1"/>
    </xf>
    <xf numFmtId="0" fontId="11" fillId="42" borderId="92" xfId="5" applyFont="1" applyFill="1" applyBorder="1" applyAlignment="1">
      <alignment horizontal="center" vertical="center" wrapText="1"/>
    </xf>
    <xf numFmtId="164" fontId="11" fillId="42" borderId="97" xfId="5" applyNumberFormat="1" applyFont="1" applyFill="1" applyBorder="1" applyAlignment="1">
      <alignment horizontal="center" vertical="center" wrapText="1"/>
    </xf>
    <xf numFmtId="164" fontId="11" fillId="42" borderId="92" xfId="5" applyNumberFormat="1" applyFont="1" applyFill="1" applyBorder="1" applyAlignment="1">
      <alignment horizontal="center" vertical="center" wrapText="1"/>
    </xf>
    <xf numFmtId="9" fontId="11" fillId="42" borderId="97" xfId="5" applyNumberFormat="1" applyFont="1" applyFill="1" applyBorder="1" applyAlignment="1">
      <alignment horizontal="center" vertical="center" wrapText="1"/>
    </xf>
    <xf numFmtId="9" fontId="11" fillId="42" borderId="92" xfId="5" applyNumberFormat="1" applyFont="1" applyFill="1" applyBorder="1" applyAlignment="1">
      <alignment horizontal="center" vertical="center" wrapText="1"/>
    </xf>
    <xf numFmtId="0" fontId="19" fillId="42" borderId="97" xfId="0" applyFont="1" applyFill="1" applyBorder="1" applyAlignment="1">
      <alignment horizontal="center"/>
    </xf>
    <xf numFmtId="0" fontId="19" fillId="42" borderId="92" xfId="0" applyFont="1" applyFill="1" applyBorder="1" applyAlignment="1">
      <alignment horizontal="center"/>
    </xf>
    <xf numFmtId="0" fontId="19" fillId="42" borderId="97" xfId="0" applyFont="1" applyFill="1" applyBorder="1" applyAlignment="1">
      <alignment horizontal="center" vertical="center" wrapText="1"/>
    </xf>
    <xf numFmtId="0" fontId="19" fillId="42" borderId="92" xfId="0" applyFont="1" applyFill="1" applyBorder="1" applyAlignment="1">
      <alignment horizontal="center" vertical="center" wrapText="1"/>
    </xf>
    <xf numFmtId="0" fontId="18" fillId="42" borderId="9" xfId="0" applyFont="1" applyFill="1" applyBorder="1" applyAlignment="1">
      <alignment horizontal="center" vertical="center"/>
    </xf>
    <xf numFmtId="0" fontId="18" fillId="42" borderId="92" xfId="0" applyFont="1" applyFill="1" applyBorder="1" applyAlignment="1">
      <alignment horizontal="center" vertical="center"/>
    </xf>
    <xf numFmtId="168" fontId="19" fillId="20" borderId="93" xfId="0" applyNumberFormat="1" applyFont="1" applyFill="1" applyBorder="1" applyAlignment="1">
      <alignment horizontal="center" vertical="center"/>
    </xf>
    <xf numFmtId="168" fontId="19" fillId="20" borderId="9" xfId="0" applyNumberFormat="1" applyFont="1" applyFill="1" applyBorder="1" applyAlignment="1">
      <alignment horizontal="center" vertical="center"/>
    </xf>
    <xf numFmtId="168" fontId="19" fillId="20" borderId="92" xfId="0" applyNumberFormat="1" applyFont="1" applyFill="1" applyBorder="1" applyAlignment="1">
      <alignment horizontal="center" vertical="center"/>
    </xf>
    <xf numFmtId="169" fontId="11" fillId="20" borderId="97" xfId="0" applyNumberFormat="1" applyFont="1" applyFill="1" applyBorder="1" applyAlignment="1">
      <alignment horizontal="center" vertical="center" wrapText="1"/>
    </xf>
    <xf numFmtId="169" fontId="11" fillId="20" borderId="9" xfId="0" applyNumberFormat="1" applyFont="1" applyFill="1" applyBorder="1" applyAlignment="1">
      <alignment horizontal="center" vertical="center" wrapText="1"/>
    </xf>
    <xf numFmtId="169" fontId="11" fillId="20" borderId="92" xfId="0" applyNumberFormat="1" applyFont="1" applyFill="1" applyBorder="1" applyAlignment="1">
      <alignment horizontal="center" vertical="center" wrapText="1"/>
    </xf>
    <xf numFmtId="9" fontId="19" fillId="20" borderId="97" xfId="0" applyNumberFormat="1" applyFont="1" applyFill="1" applyBorder="1" applyAlignment="1">
      <alignment horizontal="center" vertical="center" wrapText="1"/>
    </xf>
    <xf numFmtId="9" fontId="19" fillId="20" borderId="9" xfId="0" applyNumberFormat="1" applyFont="1" applyFill="1" applyBorder="1" applyAlignment="1">
      <alignment horizontal="center" vertical="center" wrapText="1"/>
    </xf>
    <xf numFmtId="9" fontId="19" fillId="20" borderId="92" xfId="0" applyNumberFormat="1" applyFont="1" applyFill="1" applyBorder="1" applyAlignment="1">
      <alignment horizontal="center" vertical="center" wrapText="1"/>
    </xf>
    <xf numFmtId="6" fontId="19" fillId="20" borderId="97" xfId="0" applyNumberFormat="1" applyFont="1" applyFill="1" applyBorder="1" applyAlignment="1">
      <alignment horizontal="center" vertical="center" wrapText="1"/>
    </xf>
    <xf numFmtId="6" fontId="19" fillId="20" borderId="9" xfId="0" applyNumberFormat="1" applyFont="1" applyFill="1" applyBorder="1" applyAlignment="1">
      <alignment horizontal="center" vertical="center" wrapText="1"/>
    </xf>
    <xf numFmtId="6" fontId="19" fillId="20" borderId="92" xfId="0" applyNumberFormat="1" applyFont="1" applyFill="1" applyBorder="1" applyAlignment="1">
      <alignment horizontal="center" vertical="center" wrapText="1"/>
    </xf>
    <xf numFmtId="0" fontId="19" fillId="20" borderId="97" xfId="0" applyFont="1" applyFill="1" applyBorder="1" applyAlignment="1">
      <alignment horizontal="center" vertical="center" wrapText="1"/>
    </xf>
    <xf numFmtId="0" fontId="19" fillId="20" borderId="9" xfId="0" applyFont="1" applyFill="1" applyBorder="1" applyAlignment="1">
      <alignment horizontal="center" vertical="center" wrapText="1"/>
    </xf>
    <xf numFmtId="0" fontId="19" fillId="20" borderId="9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9" fontId="8" fillId="3" borderId="47" xfId="0" applyNumberFormat="1" applyFont="1" applyFill="1" applyBorder="1" applyAlignment="1">
      <alignment horizontal="center" vertical="center"/>
    </xf>
    <xf numFmtId="10" fontId="8" fillId="3" borderId="47" xfId="0" applyNumberFormat="1" applyFont="1" applyFill="1" applyBorder="1" applyAlignment="1">
      <alignment horizontal="center" vertical="center"/>
    </xf>
    <xf numFmtId="9" fontId="8" fillId="3" borderId="101" xfId="0" applyNumberFormat="1" applyFont="1" applyFill="1" applyBorder="1" applyAlignment="1">
      <alignment horizontal="center" vertical="center"/>
    </xf>
    <xf numFmtId="9" fontId="8" fillId="3" borderId="102" xfId="0" applyNumberFormat="1" applyFont="1" applyFill="1" applyBorder="1" applyAlignment="1">
      <alignment horizontal="center" vertical="center"/>
    </xf>
    <xf numFmtId="9" fontId="8" fillId="3" borderId="4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9" fontId="18" fillId="3" borderId="60" xfId="0" applyNumberFormat="1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center"/>
    </xf>
  </cellXfs>
  <cellStyles count="12">
    <cellStyle name="Hipervínculo" xfId="3" builtinId="8"/>
    <cellStyle name="Millares" xfId="1" builtinId="3"/>
    <cellStyle name="Millares [0] 2" xfId="9" xr:uid="{2C02BA7E-0AB9-40B7-841E-E8FDC862E643}"/>
    <cellStyle name="Normal" xfId="0" builtinId="0"/>
    <cellStyle name="Normal 2 2" xfId="5" xr:uid="{E32223D9-3585-436A-9A22-8B3266AD52C4}"/>
    <cellStyle name="Normal 2 5" xfId="4" xr:uid="{03D0B14A-7D60-40D2-837E-DF7DCAB188C3}"/>
    <cellStyle name="Normal 2 6" xfId="6" xr:uid="{5D864CCF-DA17-4807-A84F-F2AC75506D7B}"/>
    <cellStyle name="Normal 2 7" xfId="11" xr:uid="{16369B6E-271B-4956-A072-FACB81BA1864}"/>
    <cellStyle name="Normal 5" xfId="7" xr:uid="{C225A870-FE8B-4459-9C70-26D8248529D7}"/>
    <cellStyle name="Normal 5 2" xfId="8" xr:uid="{73B9D096-796C-4CC0-957A-4559AF61102B}"/>
    <cellStyle name="Normal_MATRIZ_PAO_2010" xfId="10" xr:uid="{430A32D9-69E2-47DE-AD73-BA751FC81AE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% EJECUTADO METAS</a:t>
            </a:r>
          </a:p>
          <a:p>
            <a:pPr>
              <a:defRPr/>
            </a:pPr>
            <a:r>
              <a:rPr lang="en-US"/>
              <a:t>al 30 de junio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110268725314275E-2"/>
          <c:y val="0.36645866141732286"/>
          <c:w val="0.91177946254937148"/>
          <c:h val="0.367915354330708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867-474C-A506-F18B28FF878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867-474C-A506-F18B28FF878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867-474C-A506-F18B28FF8785}"/>
              </c:ext>
            </c:extLst>
          </c:dPt>
          <c:dLbls>
            <c:dLbl>
              <c:idx val="0"/>
              <c:layout>
                <c:manualLayout>
                  <c:x val="0.18026070210791512"/>
                  <c:y val="9.408136482939632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</a:t>
                    </a:r>
                    <a:r>
                      <a:rPr lang="en-US" baseline="0"/>
                      <a:t>
</a:t>
                    </a:r>
                    <a:fld id="{43397E9E-7429-4CB4-8A53-DEFFD40D7ED7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867-474C-A506-F18B28FF8785}"/>
                </c:ext>
              </c:extLst>
            </c:dLbl>
            <c:dLbl>
              <c:idx val="1"/>
              <c:layout>
                <c:manualLayout>
                  <c:x val="0.12433191256378544"/>
                  <c:y val="0.1829291338582677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2
</a:t>
                    </a:r>
                    <a:fld id="{7AC9EF45-8FC5-4D1B-8B0B-A241E49C493A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867-474C-A506-F18B28FF8785}"/>
                </c:ext>
              </c:extLst>
            </c:dLbl>
            <c:dLbl>
              <c:idx val="2"/>
              <c:layout>
                <c:manualLayout>
                  <c:x val="-0.15175795366243111"/>
                  <c:y val="-2.7503937007874055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3
</a:t>
                    </a:r>
                    <a:fld id="{77A1DF51-9005-4297-92C8-DF01178940BA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rgbClr val="92D050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867-474C-A506-F18B28FF8785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'RESUMEN Y GRAFICOS'!$E$21:$E$23</c:f>
              <c:numCache>
                <c:formatCode>0%</c:formatCode>
                <c:ptCount val="3"/>
                <c:pt idx="0">
                  <c:v>0.17142857142857143</c:v>
                </c:pt>
                <c:pt idx="1">
                  <c:v>0.15</c:v>
                </c:pt>
                <c:pt idx="2">
                  <c:v>0.6785714285714286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7-474C-A506-F18B28FF8785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F88-47DA-BAEA-EDC7675D7A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C867-474C-A506-F18B28FF878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757237</xdr:colOff>
      <xdr:row>18</xdr:row>
      <xdr:rowOff>152400</xdr:rowOff>
    </xdr:from>
    <xdr:to>
      <xdr:col>11</xdr:col>
      <xdr:colOff>561975</xdr:colOff>
      <xdr:row>31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AD6080B-F1E4-4B03-8165-85F7213DF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25D2-7B33-4344-91BC-63A550A044E6}">
  <sheetPr>
    <tabColor theme="5" tint="-0.249977111117893"/>
  </sheetPr>
  <dimension ref="A1:P47"/>
  <sheetViews>
    <sheetView zoomScale="78" zoomScaleNormal="78" workbookViewId="0">
      <selection activeCell="B6" sqref="B6:G6"/>
    </sheetView>
  </sheetViews>
  <sheetFormatPr baseColWidth="10" defaultRowHeight="15" x14ac:dyDescent="0.25"/>
  <cols>
    <col min="1" max="1" width="16.42578125" customWidth="1"/>
    <col min="2" max="2" width="18" customWidth="1"/>
    <col min="3" max="3" width="16.28515625" customWidth="1"/>
    <col min="4" max="4" width="17" customWidth="1"/>
    <col min="5" max="5" width="17.85546875" customWidth="1"/>
    <col min="6" max="6" width="21" customWidth="1"/>
    <col min="7" max="7" width="18.85546875" customWidth="1"/>
    <col min="8" max="8" width="17.140625" customWidth="1"/>
    <col min="9" max="9" width="19.42578125" customWidth="1"/>
    <col min="10" max="10" width="27.85546875" customWidth="1"/>
    <col min="11" max="11" width="15.28515625" customWidth="1"/>
    <col min="12" max="12" width="15.7109375" customWidth="1"/>
    <col min="13" max="13" width="19.140625" customWidth="1"/>
  </cols>
  <sheetData>
    <row r="1" spans="1:16" ht="20.25" x14ac:dyDescent="0.3">
      <c r="A1" s="872" t="s">
        <v>0</v>
      </c>
      <c r="B1" s="872"/>
      <c r="C1" s="872"/>
      <c r="D1" s="872"/>
      <c r="E1" s="872"/>
      <c r="F1" s="872"/>
      <c r="G1" s="872"/>
      <c r="H1" s="36"/>
      <c r="I1" s="36"/>
      <c r="J1" s="36"/>
      <c r="K1" s="36"/>
      <c r="L1" s="36"/>
      <c r="M1" s="36"/>
    </row>
    <row r="2" spans="1:16" ht="13.5" customHeight="1" x14ac:dyDescent="0.25">
      <c r="A2" s="873" t="s">
        <v>687</v>
      </c>
      <c r="B2" s="873"/>
      <c r="C2" s="873"/>
      <c r="D2" s="873"/>
      <c r="E2" s="873"/>
      <c r="F2" s="873"/>
      <c r="G2" s="873"/>
      <c r="H2" s="36"/>
      <c r="I2" s="36"/>
      <c r="J2" s="36"/>
      <c r="K2" s="36"/>
      <c r="L2" s="36"/>
      <c r="M2" s="36"/>
    </row>
    <row r="3" spans="1:16" ht="60" customHeight="1" x14ac:dyDescent="0.25">
      <c r="A3" s="870" t="s">
        <v>717</v>
      </c>
      <c r="B3" s="870"/>
      <c r="C3" s="870"/>
      <c r="D3" s="870"/>
      <c r="E3" s="870"/>
      <c r="F3" s="870"/>
      <c r="G3" s="870"/>
      <c r="H3" s="870"/>
      <c r="I3" s="870"/>
      <c r="J3" s="870"/>
      <c r="K3" s="29"/>
      <c r="L3" s="36"/>
      <c r="M3" s="36"/>
    </row>
    <row r="4" spans="1:16" ht="40.5" customHeight="1" x14ac:dyDescent="0.25">
      <c r="A4" s="871" t="s">
        <v>716</v>
      </c>
      <c r="B4" s="871"/>
      <c r="C4" s="871"/>
      <c r="D4" s="871"/>
      <c r="E4" s="871"/>
      <c r="F4" s="871"/>
      <c r="G4" s="871"/>
      <c r="H4" s="871"/>
      <c r="I4" s="871"/>
      <c r="J4" s="871"/>
      <c r="K4" s="134"/>
      <c r="L4" s="135"/>
      <c r="M4" s="36"/>
    </row>
    <row r="5" spans="1:16" ht="40.5" customHeight="1" thickBot="1" x14ac:dyDescent="0.3">
      <c r="A5" s="834" t="s">
        <v>1</v>
      </c>
      <c r="B5" s="836" t="s">
        <v>2</v>
      </c>
      <c r="C5" s="837"/>
      <c r="D5" s="837"/>
      <c r="E5" s="837"/>
      <c r="F5" s="837"/>
      <c r="G5" s="838"/>
      <c r="H5" s="134"/>
      <c r="I5" s="134"/>
      <c r="J5" s="134"/>
      <c r="K5" s="134"/>
      <c r="L5" s="135"/>
      <c r="M5" s="36"/>
    </row>
    <row r="6" spans="1:16" ht="39" customHeight="1" thickBot="1" x14ac:dyDescent="0.3">
      <c r="A6" s="835"/>
      <c r="B6" s="830" t="s">
        <v>3</v>
      </c>
      <c r="C6" s="831"/>
      <c r="D6" s="831"/>
      <c r="E6" s="831"/>
      <c r="F6" s="831"/>
      <c r="G6" s="832"/>
      <c r="H6" s="29"/>
      <c r="I6" s="29"/>
      <c r="J6" s="29"/>
      <c r="K6" s="29"/>
      <c r="L6" s="36"/>
      <c r="M6" s="36"/>
    </row>
    <row r="7" spans="1:16" ht="15.75" thickBot="1" x14ac:dyDescent="0.3">
      <c r="A7" s="841" t="s">
        <v>18</v>
      </c>
      <c r="B7" s="841"/>
      <c r="C7" s="874"/>
      <c r="D7" s="875"/>
      <c r="E7" s="875"/>
      <c r="F7" s="875"/>
      <c r="G7" s="876"/>
      <c r="H7" s="848" t="s">
        <v>4</v>
      </c>
      <c r="I7" s="849"/>
      <c r="J7" s="849"/>
      <c r="K7" s="764"/>
      <c r="L7" s="765"/>
      <c r="M7" s="765"/>
    </row>
    <row r="8" spans="1:16" ht="45.75" thickBot="1" x14ac:dyDescent="0.3">
      <c r="A8" s="23" t="s">
        <v>5</v>
      </c>
      <c r="B8" s="745" t="s">
        <v>6</v>
      </c>
      <c r="C8" s="23" t="s">
        <v>7</v>
      </c>
      <c r="D8" s="23" t="s">
        <v>8</v>
      </c>
      <c r="E8" s="23" t="s">
        <v>9</v>
      </c>
      <c r="F8" s="746" t="s">
        <v>10</v>
      </c>
      <c r="G8" s="26" t="s">
        <v>11</v>
      </c>
      <c r="H8" s="747" t="s">
        <v>12</v>
      </c>
      <c r="I8" s="27" t="s">
        <v>13</v>
      </c>
      <c r="J8" s="2" t="s">
        <v>14</v>
      </c>
      <c r="K8" s="734" t="s">
        <v>15</v>
      </c>
      <c r="L8" s="735" t="s">
        <v>16</v>
      </c>
      <c r="M8" s="736" t="s">
        <v>17</v>
      </c>
      <c r="N8" s="824"/>
      <c r="O8" s="825"/>
      <c r="P8" s="825"/>
    </row>
    <row r="9" spans="1:16" ht="102.75" customHeight="1" x14ac:dyDescent="0.25">
      <c r="A9" s="850" t="s">
        <v>19</v>
      </c>
      <c r="B9" s="672" t="s">
        <v>20</v>
      </c>
      <c r="C9" s="169" t="s">
        <v>21</v>
      </c>
      <c r="D9" s="170" t="s">
        <v>22</v>
      </c>
      <c r="E9" s="171" t="s">
        <v>23</v>
      </c>
      <c r="F9" s="719" t="s">
        <v>24</v>
      </c>
      <c r="G9" s="172">
        <v>5000000</v>
      </c>
      <c r="H9" s="732">
        <v>0.8</v>
      </c>
      <c r="I9" s="173" t="s">
        <v>25</v>
      </c>
      <c r="J9" s="173" t="s">
        <v>26</v>
      </c>
      <c r="K9" s="174">
        <f t="shared" ref="K9:K18" si="0">IF(H9&gt;=80%,1,0)</f>
        <v>1</v>
      </c>
      <c r="L9" s="174">
        <v>0</v>
      </c>
      <c r="M9" s="174">
        <f t="shared" ref="M9:M18" si="1">IF(H9&lt;50%,1,0)</f>
        <v>0</v>
      </c>
    </row>
    <row r="10" spans="1:16" ht="99" customHeight="1" x14ac:dyDescent="0.25">
      <c r="A10" s="850"/>
      <c r="B10" s="671" t="s">
        <v>27</v>
      </c>
      <c r="C10" s="175" t="s">
        <v>28</v>
      </c>
      <c r="D10" s="176" t="s">
        <v>677</v>
      </c>
      <c r="E10" s="177" t="s">
        <v>29</v>
      </c>
      <c r="F10" s="730" t="s">
        <v>675</v>
      </c>
      <c r="G10" s="178">
        <v>6400000</v>
      </c>
      <c r="H10" s="732">
        <v>0.62</v>
      </c>
      <c r="I10" s="173" t="s">
        <v>30</v>
      </c>
      <c r="J10" s="173" t="s">
        <v>676</v>
      </c>
      <c r="K10" s="174">
        <f t="shared" si="0"/>
        <v>0</v>
      </c>
      <c r="L10" s="174">
        <f t="shared" ref="L10:L18" si="2">(IF(H10&gt;=50%,1,0)*IF(H10&lt;=80%,1,(IF(H10&gt;=80%,0))))</f>
        <v>1</v>
      </c>
      <c r="M10" s="174">
        <f t="shared" si="1"/>
        <v>0</v>
      </c>
    </row>
    <row r="11" spans="1:16" ht="95.25" customHeight="1" thickBot="1" x14ac:dyDescent="0.3">
      <c r="A11" s="850"/>
      <c r="B11" s="31" t="s">
        <v>31</v>
      </c>
      <c r="C11" s="180" t="s">
        <v>32</v>
      </c>
      <c r="D11" s="179" t="s">
        <v>33</v>
      </c>
      <c r="E11" s="177" t="s">
        <v>29</v>
      </c>
      <c r="F11" s="723" t="s">
        <v>678</v>
      </c>
      <c r="G11" s="178">
        <v>5000000</v>
      </c>
      <c r="H11" s="732">
        <v>0.45</v>
      </c>
      <c r="I11" s="173" t="s">
        <v>30</v>
      </c>
      <c r="J11" s="173"/>
      <c r="K11" s="174">
        <f t="shared" si="0"/>
        <v>0</v>
      </c>
      <c r="L11" s="174">
        <f t="shared" si="2"/>
        <v>0</v>
      </c>
      <c r="M11" s="174">
        <f t="shared" si="1"/>
        <v>1</v>
      </c>
    </row>
    <row r="12" spans="1:16" ht="51.75" thickBot="1" x14ac:dyDescent="0.3">
      <c r="A12" s="850"/>
      <c r="B12" s="31" t="s">
        <v>34</v>
      </c>
      <c r="C12" s="180" t="s">
        <v>35</v>
      </c>
      <c r="D12" s="179" t="s">
        <v>36</v>
      </c>
      <c r="E12" s="177" t="s">
        <v>37</v>
      </c>
      <c r="F12" s="731" t="s">
        <v>38</v>
      </c>
      <c r="G12" s="178">
        <v>6300000</v>
      </c>
      <c r="H12" s="733">
        <v>0</v>
      </c>
      <c r="I12" s="173"/>
      <c r="J12" s="173" t="s">
        <v>39</v>
      </c>
      <c r="K12" s="174">
        <f t="shared" si="0"/>
        <v>0</v>
      </c>
      <c r="L12" s="174">
        <f t="shared" si="2"/>
        <v>0</v>
      </c>
      <c r="M12" s="174">
        <f t="shared" si="1"/>
        <v>1</v>
      </c>
    </row>
    <row r="13" spans="1:16" ht="51.75" thickBot="1" x14ac:dyDescent="0.3">
      <c r="A13" s="850"/>
      <c r="B13" s="93" t="s">
        <v>42</v>
      </c>
      <c r="C13" s="181" t="s">
        <v>43</v>
      </c>
      <c r="D13" s="179" t="s">
        <v>44</v>
      </c>
      <c r="E13" s="177" t="s">
        <v>45</v>
      </c>
      <c r="F13" s="731" t="s">
        <v>46</v>
      </c>
      <c r="G13" s="178">
        <v>1000000</v>
      </c>
      <c r="H13" s="732">
        <v>0.7</v>
      </c>
      <c r="I13" s="173" t="s">
        <v>47</v>
      </c>
      <c r="J13" s="173"/>
      <c r="K13" s="174">
        <f t="shared" si="0"/>
        <v>0</v>
      </c>
      <c r="L13" s="174">
        <f t="shared" si="2"/>
        <v>1</v>
      </c>
      <c r="M13" s="174">
        <f t="shared" si="1"/>
        <v>0</v>
      </c>
    </row>
    <row r="14" spans="1:16" ht="112.5" customHeight="1" thickBot="1" x14ac:dyDescent="0.3">
      <c r="A14" s="851" t="s">
        <v>680</v>
      </c>
      <c r="B14" s="33" t="s">
        <v>49</v>
      </c>
      <c r="C14" s="164" t="s">
        <v>50</v>
      </c>
      <c r="D14" s="164" t="s">
        <v>698</v>
      </c>
      <c r="E14" s="165" t="s">
        <v>48</v>
      </c>
      <c r="F14" s="731" t="s">
        <v>679</v>
      </c>
      <c r="G14" s="166">
        <v>800000</v>
      </c>
      <c r="H14" s="732">
        <v>0.7</v>
      </c>
      <c r="I14" s="167" t="s">
        <v>41</v>
      </c>
      <c r="J14" s="167"/>
      <c r="K14" s="168">
        <f t="shared" si="0"/>
        <v>0</v>
      </c>
      <c r="L14" s="168">
        <f t="shared" si="2"/>
        <v>1</v>
      </c>
      <c r="M14" s="168">
        <f t="shared" si="1"/>
        <v>0</v>
      </c>
    </row>
    <row r="15" spans="1:16" ht="106.5" customHeight="1" thickBot="1" x14ac:dyDescent="0.3">
      <c r="A15" s="852"/>
      <c r="B15" s="33" t="s">
        <v>51</v>
      </c>
      <c r="C15" s="164" t="s">
        <v>52</v>
      </c>
      <c r="D15" s="164" t="s">
        <v>698</v>
      </c>
      <c r="E15" s="165" t="s">
        <v>53</v>
      </c>
      <c r="F15" s="731" t="s">
        <v>54</v>
      </c>
      <c r="G15" s="166">
        <v>3000000</v>
      </c>
      <c r="H15" s="732">
        <v>0.45</v>
      </c>
      <c r="I15" s="167" t="s">
        <v>30</v>
      </c>
      <c r="J15" s="167"/>
      <c r="K15" s="168">
        <f t="shared" si="0"/>
        <v>0</v>
      </c>
      <c r="L15" s="168">
        <f t="shared" si="2"/>
        <v>0</v>
      </c>
      <c r="M15" s="168">
        <f t="shared" si="1"/>
        <v>1</v>
      </c>
    </row>
    <row r="16" spans="1:16" ht="64.5" thickBot="1" x14ac:dyDescent="0.3">
      <c r="A16" s="852"/>
      <c r="B16" s="33" t="s">
        <v>55</v>
      </c>
      <c r="C16" s="164" t="s">
        <v>56</v>
      </c>
      <c r="D16" s="164" t="s">
        <v>57</v>
      </c>
      <c r="E16" s="165" t="s">
        <v>53</v>
      </c>
      <c r="F16" s="731" t="s">
        <v>58</v>
      </c>
      <c r="G16" s="166">
        <v>45000000</v>
      </c>
      <c r="H16" s="732">
        <v>0</v>
      </c>
      <c r="I16" s="167"/>
      <c r="J16" s="690" t="s">
        <v>743</v>
      </c>
      <c r="K16" s="168">
        <f t="shared" si="0"/>
        <v>0</v>
      </c>
      <c r="L16" s="168">
        <f t="shared" si="2"/>
        <v>0</v>
      </c>
      <c r="M16" s="168">
        <f t="shared" si="1"/>
        <v>1</v>
      </c>
      <c r="N16" s="828"/>
      <c r="O16" s="829"/>
    </row>
    <row r="17" spans="1:15" ht="6.75" customHeight="1" thickBot="1" x14ac:dyDescent="0.4">
      <c r="A17" s="852"/>
      <c r="B17" s="33"/>
      <c r="C17" s="164"/>
      <c r="D17" s="164"/>
      <c r="E17" s="165"/>
      <c r="F17" s="731"/>
      <c r="G17" s="166"/>
      <c r="H17" s="733"/>
      <c r="I17" s="167"/>
      <c r="J17" s="612"/>
      <c r="K17" s="168"/>
      <c r="L17" s="168"/>
      <c r="M17" s="168"/>
      <c r="N17" s="826"/>
      <c r="O17" s="827"/>
    </row>
    <row r="18" spans="1:15" ht="75.75" customHeight="1" thickBot="1" x14ac:dyDescent="0.3">
      <c r="A18" s="160" t="s">
        <v>59</v>
      </c>
      <c r="B18" s="33" t="s">
        <v>699</v>
      </c>
      <c r="C18" s="154" t="s">
        <v>60</v>
      </c>
      <c r="D18" s="161" t="s">
        <v>61</v>
      </c>
      <c r="E18" s="162" t="s">
        <v>62</v>
      </c>
      <c r="F18" s="731" t="s">
        <v>63</v>
      </c>
      <c r="G18" s="163">
        <v>1000000</v>
      </c>
      <c r="H18" s="733">
        <v>0</v>
      </c>
      <c r="I18" s="157">
        <v>0</v>
      </c>
      <c r="J18" s="613"/>
      <c r="K18" s="158">
        <f t="shared" si="0"/>
        <v>0</v>
      </c>
      <c r="L18" s="158">
        <f t="shared" si="2"/>
        <v>0</v>
      </c>
      <c r="M18" s="158">
        <f t="shared" si="1"/>
        <v>1</v>
      </c>
      <c r="N18" s="828"/>
      <c r="O18" s="829"/>
    </row>
    <row r="19" spans="1:15" ht="15.75" thickBot="1" x14ac:dyDescent="0.3">
      <c r="A19" s="839" t="s">
        <v>64</v>
      </c>
      <c r="B19" s="840"/>
      <c r="C19" s="845"/>
      <c r="D19" s="846"/>
      <c r="E19" s="846"/>
      <c r="F19" s="847"/>
      <c r="G19" s="842" t="s">
        <v>4</v>
      </c>
      <c r="H19" s="843"/>
      <c r="I19" s="843"/>
      <c r="J19" s="844"/>
      <c r="K19" s="764"/>
      <c r="L19" s="765"/>
      <c r="M19" s="765"/>
    </row>
    <row r="20" spans="1:15" ht="54.75" customHeight="1" thickBot="1" x14ac:dyDescent="0.3">
      <c r="A20" s="34" t="s">
        <v>5</v>
      </c>
      <c r="B20" s="21" t="s">
        <v>6</v>
      </c>
      <c r="C20" s="34" t="s">
        <v>7</v>
      </c>
      <c r="D20" s="34" t="s">
        <v>8</v>
      </c>
      <c r="E20" s="34" t="s">
        <v>9</v>
      </c>
      <c r="F20" s="21" t="s">
        <v>65</v>
      </c>
      <c r="G20" s="34" t="s">
        <v>11</v>
      </c>
      <c r="H20" s="21" t="s">
        <v>12</v>
      </c>
      <c r="I20" s="27" t="s">
        <v>13</v>
      </c>
      <c r="J20" s="1" t="s">
        <v>14</v>
      </c>
      <c r="K20" s="737" t="s">
        <v>15</v>
      </c>
      <c r="L20" s="738" t="s">
        <v>16</v>
      </c>
      <c r="M20" s="739" t="s">
        <v>17</v>
      </c>
    </row>
    <row r="21" spans="1:15" ht="85.5" customHeight="1" x14ac:dyDescent="0.25">
      <c r="A21" s="833" t="s">
        <v>66</v>
      </c>
      <c r="B21" s="721" t="s">
        <v>67</v>
      </c>
      <c r="C21" s="138" t="s">
        <v>68</v>
      </c>
      <c r="D21" s="139" t="s">
        <v>69</v>
      </c>
      <c r="E21" s="150" t="s">
        <v>70</v>
      </c>
      <c r="F21" s="721" t="s">
        <v>71</v>
      </c>
      <c r="G21" s="149">
        <v>16500000</v>
      </c>
      <c r="H21" s="744">
        <v>0.5</v>
      </c>
      <c r="I21" s="152" t="s">
        <v>700</v>
      </c>
      <c r="J21" s="614" t="s">
        <v>701</v>
      </c>
      <c r="K21" s="153">
        <f t="shared" ref="K21:K37" si="3">IF(H21&gt;=80%,1,0)</f>
        <v>0</v>
      </c>
      <c r="L21" s="153">
        <f t="shared" ref="L21" si="4">(IF(H21&gt;=50%,1,0)*IF(H21&lt;=80%,1,(IF(H21&gt;=80%,0))))</f>
        <v>1</v>
      </c>
      <c r="M21" s="153">
        <f t="shared" ref="M21:M37" si="5">IF(H21&lt;50%,1,0)</f>
        <v>0</v>
      </c>
      <c r="N21" s="740"/>
      <c r="O21" s="740"/>
    </row>
    <row r="22" spans="1:15" ht="76.5" customHeight="1" x14ac:dyDescent="0.25">
      <c r="A22" s="833"/>
      <c r="B22" s="720" t="s">
        <v>72</v>
      </c>
      <c r="C22" s="142" t="s">
        <v>73</v>
      </c>
      <c r="D22" s="143" t="s">
        <v>74</v>
      </c>
      <c r="E22" s="151" t="s">
        <v>62</v>
      </c>
      <c r="F22" s="720" t="s">
        <v>63</v>
      </c>
      <c r="G22" s="148">
        <v>1500000</v>
      </c>
      <c r="H22" s="732">
        <v>1</v>
      </c>
      <c r="I22" s="140" t="s">
        <v>75</v>
      </c>
      <c r="J22" s="140"/>
      <c r="K22" s="144">
        <f t="shared" si="3"/>
        <v>1</v>
      </c>
      <c r="L22" s="141">
        <v>0</v>
      </c>
      <c r="M22" s="144">
        <f t="shared" si="5"/>
        <v>0</v>
      </c>
    </row>
    <row r="23" spans="1:15" ht="81" customHeight="1" x14ac:dyDescent="0.25">
      <c r="A23" s="833"/>
      <c r="B23" s="31" t="s">
        <v>117</v>
      </c>
      <c r="C23" s="118" t="s">
        <v>118</v>
      </c>
      <c r="D23" s="37" t="s">
        <v>119</v>
      </c>
      <c r="E23" s="92" t="s">
        <v>76</v>
      </c>
      <c r="F23" s="720" t="s">
        <v>685</v>
      </c>
      <c r="G23" s="40">
        <v>1500000</v>
      </c>
      <c r="H23" s="732">
        <v>0.5</v>
      </c>
      <c r="I23" s="615" t="s">
        <v>77</v>
      </c>
      <c r="J23" s="615" t="s">
        <v>770</v>
      </c>
      <c r="K23" s="616">
        <f t="shared" si="3"/>
        <v>0</v>
      </c>
      <c r="L23" s="617">
        <f t="shared" ref="L23" si="6">(IF(H23&gt;=50%,1,0)*IF(H23&lt;=80%,1,(IF(H23&gt;=80%,0))))</f>
        <v>1</v>
      </c>
      <c r="M23" s="616">
        <f t="shared" si="5"/>
        <v>0</v>
      </c>
    </row>
    <row r="24" spans="1:15" ht="47.25" customHeight="1" x14ac:dyDescent="0.25">
      <c r="A24" s="833"/>
      <c r="B24" s="31" t="s">
        <v>78</v>
      </c>
      <c r="C24" s="145" t="s">
        <v>79</v>
      </c>
      <c r="D24" s="146" t="s">
        <v>80</v>
      </c>
      <c r="E24" s="147" t="s">
        <v>48</v>
      </c>
      <c r="F24" s="618" t="s">
        <v>81</v>
      </c>
      <c r="G24" s="148">
        <v>1000000</v>
      </c>
      <c r="H24" s="733">
        <v>0</v>
      </c>
      <c r="I24" s="615" t="s">
        <v>82</v>
      </c>
      <c r="J24" s="140" t="s">
        <v>83</v>
      </c>
      <c r="K24" s="144">
        <f t="shared" si="3"/>
        <v>0</v>
      </c>
      <c r="L24" s="141">
        <v>0</v>
      </c>
      <c r="M24" s="144">
        <f t="shared" si="5"/>
        <v>1</v>
      </c>
    </row>
    <row r="25" spans="1:15" ht="99" customHeight="1" x14ac:dyDescent="0.25">
      <c r="A25" s="833"/>
      <c r="B25" s="31" t="s">
        <v>681</v>
      </c>
      <c r="C25" s="145" t="s">
        <v>85</v>
      </c>
      <c r="D25" s="146" t="s">
        <v>86</v>
      </c>
      <c r="E25" s="147" t="s">
        <v>87</v>
      </c>
      <c r="F25" s="618" t="s">
        <v>682</v>
      </c>
      <c r="G25" s="148">
        <v>2200000</v>
      </c>
      <c r="H25" s="732">
        <v>0.5</v>
      </c>
      <c r="I25" s="140" t="s">
        <v>88</v>
      </c>
      <c r="J25" s="140" t="s">
        <v>89</v>
      </c>
      <c r="K25" s="144">
        <f t="shared" si="3"/>
        <v>0</v>
      </c>
      <c r="L25" s="141">
        <f t="shared" ref="L25" si="7">(IF(H25&gt;=50%,1,0)*IF(H25&lt;=80%,1,(IF(H25&gt;=80%,0))))</f>
        <v>1</v>
      </c>
      <c r="M25" s="144">
        <f t="shared" si="5"/>
        <v>0</v>
      </c>
    </row>
    <row r="26" spans="1:15" ht="115.5" thickBot="1" x14ac:dyDescent="0.3">
      <c r="A26" s="833"/>
      <c r="B26" s="31" t="s">
        <v>90</v>
      </c>
      <c r="C26" s="145" t="s">
        <v>91</v>
      </c>
      <c r="D26" s="146" t="s">
        <v>92</v>
      </c>
      <c r="E26" s="147" t="s">
        <v>93</v>
      </c>
      <c r="F26" s="618" t="s">
        <v>90</v>
      </c>
      <c r="G26" s="148">
        <v>300000</v>
      </c>
      <c r="H26" s="732">
        <v>1</v>
      </c>
      <c r="I26" s="140" t="s">
        <v>684</v>
      </c>
      <c r="J26" s="140"/>
      <c r="K26" s="144">
        <f t="shared" si="3"/>
        <v>1</v>
      </c>
      <c r="L26" s="141">
        <v>0</v>
      </c>
      <c r="M26" s="144">
        <f t="shared" si="5"/>
        <v>0</v>
      </c>
    </row>
    <row r="27" spans="1:15" ht="91.5" customHeight="1" x14ac:dyDescent="0.25">
      <c r="A27" s="867" t="s">
        <v>98</v>
      </c>
      <c r="B27" s="722" t="s">
        <v>94</v>
      </c>
      <c r="C27" s="622" t="s">
        <v>702</v>
      </c>
      <c r="D27" s="623" t="s">
        <v>95</v>
      </c>
      <c r="E27" s="624" t="s">
        <v>96</v>
      </c>
      <c r="F27" s="618" t="s">
        <v>683</v>
      </c>
      <c r="G27" s="627">
        <v>800000</v>
      </c>
      <c r="H27" s="732">
        <v>0.3</v>
      </c>
      <c r="I27" s="629" t="s">
        <v>77</v>
      </c>
      <c r="J27" s="629"/>
      <c r="K27" s="630">
        <f t="shared" si="3"/>
        <v>0</v>
      </c>
      <c r="L27" s="631">
        <v>0</v>
      </c>
      <c r="M27" s="630">
        <f t="shared" si="5"/>
        <v>1</v>
      </c>
    </row>
    <row r="28" spans="1:15" ht="35.25" customHeight="1" x14ac:dyDescent="0.25">
      <c r="A28" s="868"/>
      <c r="B28" s="857" t="s">
        <v>99</v>
      </c>
      <c r="C28" s="859" t="s">
        <v>702</v>
      </c>
      <c r="D28" s="625" t="s">
        <v>100</v>
      </c>
      <c r="E28" s="626" t="s">
        <v>29</v>
      </c>
      <c r="F28" s="741" t="s">
        <v>101</v>
      </c>
      <c r="G28" s="628">
        <v>300000</v>
      </c>
      <c r="H28" s="732">
        <v>0.8</v>
      </c>
      <c r="I28" s="629" t="s">
        <v>102</v>
      </c>
      <c r="J28" s="629"/>
      <c r="K28" s="630">
        <f t="shared" si="3"/>
        <v>1</v>
      </c>
      <c r="L28" s="631">
        <v>0</v>
      </c>
      <c r="M28" s="630">
        <f t="shared" si="5"/>
        <v>0</v>
      </c>
    </row>
    <row r="29" spans="1:15" ht="60" customHeight="1" thickBot="1" x14ac:dyDescent="0.3">
      <c r="A29" s="869"/>
      <c r="B29" s="858"/>
      <c r="C29" s="860"/>
      <c r="D29" s="625" t="s">
        <v>103</v>
      </c>
      <c r="E29" s="624" t="s">
        <v>37</v>
      </c>
      <c r="F29" s="618" t="s">
        <v>104</v>
      </c>
      <c r="G29" s="627">
        <v>1000000</v>
      </c>
      <c r="H29" s="733">
        <v>0</v>
      </c>
      <c r="I29" s="629" t="s">
        <v>41</v>
      </c>
      <c r="J29" s="629"/>
      <c r="K29" s="630">
        <f t="shared" si="3"/>
        <v>0</v>
      </c>
      <c r="L29" s="631">
        <v>0</v>
      </c>
      <c r="M29" s="630">
        <f t="shared" si="5"/>
        <v>1</v>
      </c>
    </row>
    <row r="30" spans="1:15" ht="128.25" customHeight="1" x14ac:dyDescent="0.25">
      <c r="A30" s="182" t="s">
        <v>703</v>
      </c>
      <c r="B30" s="31" t="s">
        <v>105</v>
      </c>
      <c r="C30" s="155" t="s">
        <v>704</v>
      </c>
      <c r="D30" s="156" t="s">
        <v>106</v>
      </c>
      <c r="E30" s="183" t="s">
        <v>107</v>
      </c>
      <c r="F30" s="618" t="s">
        <v>108</v>
      </c>
      <c r="G30" s="163">
        <v>1000000</v>
      </c>
      <c r="H30" s="732">
        <v>0.8</v>
      </c>
      <c r="I30" s="157" t="s">
        <v>109</v>
      </c>
      <c r="J30" s="157" t="s">
        <v>110</v>
      </c>
      <c r="K30" s="158">
        <f t="shared" si="3"/>
        <v>1</v>
      </c>
      <c r="L30" s="159">
        <v>0</v>
      </c>
      <c r="M30" s="158">
        <f t="shared" si="5"/>
        <v>0</v>
      </c>
    </row>
    <row r="31" spans="1:15" ht="80.25" customHeight="1" x14ac:dyDescent="0.25">
      <c r="A31" s="184" t="s">
        <v>111</v>
      </c>
      <c r="B31" s="31" t="s">
        <v>112</v>
      </c>
      <c r="C31" s="185" t="s">
        <v>705</v>
      </c>
      <c r="D31" s="186" t="s">
        <v>113</v>
      </c>
      <c r="E31" s="187" t="s">
        <v>114</v>
      </c>
      <c r="F31" s="618" t="s">
        <v>115</v>
      </c>
      <c r="G31" s="188">
        <v>400000</v>
      </c>
      <c r="H31" s="732">
        <v>1</v>
      </c>
      <c r="I31" s="189" t="s">
        <v>116</v>
      </c>
      <c r="J31" s="189"/>
      <c r="K31" s="190">
        <f t="shared" si="3"/>
        <v>1</v>
      </c>
      <c r="L31" s="191">
        <v>0</v>
      </c>
      <c r="M31" s="190">
        <f t="shared" si="5"/>
        <v>0</v>
      </c>
    </row>
    <row r="32" spans="1:15" ht="76.5" customHeight="1" x14ac:dyDescent="0.25">
      <c r="A32" s="861" t="s">
        <v>706</v>
      </c>
      <c r="B32" s="864" t="s">
        <v>121</v>
      </c>
      <c r="C32" s="861" t="s">
        <v>122</v>
      </c>
      <c r="D32" s="853" t="s">
        <v>123</v>
      </c>
      <c r="E32" s="192" t="s">
        <v>124</v>
      </c>
      <c r="F32" s="742" t="s">
        <v>125</v>
      </c>
      <c r="G32" s="193">
        <v>1000000</v>
      </c>
      <c r="H32" s="732">
        <v>0.2</v>
      </c>
      <c r="I32" s="194" t="s">
        <v>126</v>
      </c>
      <c r="J32" s="194"/>
      <c r="K32" s="195">
        <f t="shared" si="3"/>
        <v>0</v>
      </c>
      <c r="L32" s="196">
        <v>0</v>
      </c>
      <c r="M32" s="195">
        <f t="shared" si="5"/>
        <v>1</v>
      </c>
    </row>
    <row r="33" spans="1:13" ht="64.5" customHeight="1" x14ac:dyDescent="0.25">
      <c r="A33" s="862"/>
      <c r="B33" s="865"/>
      <c r="C33" s="862"/>
      <c r="D33" s="854"/>
      <c r="E33" s="197" t="s">
        <v>127</v>
      </c>
      <c r="F33" s="743" t="s">
        <v>128</v>
      </c>
      <c r="G33" s="198">
        <v>8000000</v>
      </c>
      <c r="H33" s="732">
        <v>0.8</v>
      </c>
      <c r="I33" s="194" t="s">
        <v>129</v>
      </c>
      <c r="J33" s="194"/>
      <c r="K33" s="195">
        <f t="shared" si="3"/>
        <v>1</v>
      </c>
      <c r="L33" s="196">
        <v>0</v>
      </c>
      <c r="M33" s="195">
        <f t="shared" si="5"/>
        <v>0</v>
      </c>
    </row>
    <row r="34" spans="1:13" ht="69.75" customHeight="1" x14ac:dyDescent="0.25">
      <c r="A34" s="862"/>
      <c r="B34" s="865"/>
      <c r="C34" s="862"/>
      <c r="D34" s="854"/>
      <c r="E34" s="199" t="s">
        <v>130</v>
      </c>
      <c r="F34" s="741" t="s">
        <v>131</v>
      </c>
      <c r="G34" s="198">
        <v>200000</v>
      </c>
      <c r="H34" s="732">
        <v>0.3</v>
      </c>
      <c r="I34" s="194" t="s">
        <v>132</v>
      </c>
      <c r="J34" s="194"/>
      <c r="K34" s="195">
        <f t="shared" si="3"/>
        <v>0</v>
      </c>
      <c r="L34" s="196">
        <v>0</v>
      </c>
      <c r="M34" s="195">
        <f t="shared" si="5"/>
        <v>1</v>
      </c>
    </row>
    <row r="35" spans="1:13" ht="44.25" customHeight="1" x14ac:dyDescent="0.25">
      <c r="A35" s="862"/>
      <c r="B35" s="865"/>
      <c r="C35" s="862"/>
      <c r="D35" s="854"/>
      <c r="E35" s="199" t="s">
        <v>133</v>
      </c>
      <c r="F35" s="618" t="s">
        <v>134</v>
      </c>
      <c r="G35" s="198">
        <v>100000</v>
      </c>
      <c r="H35" s="732">
        <v>0.3</v>
      </c>
      <c r="I35" s="194" t="s">
        <v>132</v>
      </c>
      <c r="J35" s="194"/>
      <c r="K35" s="195">
        <f t="shared" si="3"/>
        <v>0</v>
      </c>
      <c r="L35" s="196">
        <v>0</v>
      </c>
      <c r="M35" s="195">
        <f t="shared" si="5"/>
        <v>1</v>
      </c>
    </row>
    <row r="36" spans="1:13" ht="45.75" customHeight="1" x14ac:dyDescent="0.25">
      <c r="A36" s="862"/>
      <c r="B36" s="865"/>
      <c r="C36" s="862"/>
      <c r="D36" s="854"/>
      <c r="E36" s="199" t="s">
        <v>37</v>
      </c>
      <c r="F36" s="618" t="s">
        <v>135</v>
      </c>
      <c r="G36" s="198">
        <v>1650000</v>
      </c>
      <c r="H36" s="732">
        <v>0.3</v>
      </c>
      <c r="I36" s="194" t="s">
        <v>132</v>
      </c>
      <c r="J36" s="194"/>
      <c r="K36" s="195">
        <f t="shared" si="3"/>
        <v>0</v>
      </c>
      <c r="L36" s="196">
        <v>0</v>
      </c>
      <c r="M36" s="195">
        <f t="shared" si="5"/>
        <v>1</v>
      </c>
    </row>
    <row r="37" spans="1:13" ht="89.25" customHeight="1" thickBot="1" x14ac:dyDescent="0.3">
      <c r="A37" s="863"/>
      <c r="B37" s="866"/>
      <c r="C37" s="863"/>
      <c r="D37" s="855"/>
      <c r="E37" s="199" t="s">
        <v>136</v>
      </c>
      <c r="F37" s="618" t="s">
        <v>137</v>
      </c>
      <c r="G37" s="198">
        <v>1000000</v>
      </c>
      <c r="H37" s="732">
        <v>0</v>
      </c>
      <c r="I37" s="194" t="s">
        <v>138</v>
      </c>
      <c r="J37" s="194"/>
      <c r="K37" s="195">
        <f t="shared" si="3"/>
        <v>0</v>
      </c>
      <c r="L37" s="196">
        <v>0</v>
      </c>
      <c r="M37" s="195">
        <f t="shared" si="5"/>
        <v>1</v>
      </c>
    </row>
    <row r="38" spans="1:13" ht="26.25" customHeight="1" x14ac:dyDescent="0.25">
      <c r="A38" s="29"/>
      <c r="B38" s="29"/>
      <c r="C38" s="29"/>
      <c r="D38" s="29"/>
      <c r="E38" s="29"/>
      <c r="F38" s="29"/>
      <c r="G38" s="29"/>
      <c r="H38" s="136"/>
      <c r="I38" s="136"/>
      <c r="J38" s="726" t="s">
        <v>139</v>
      </c>
      <c r="K38" s="725">
        <f>SUM(K9:K37)</f>
        <v>7</v>
      </c>
      <c r="L38" s="725">
        <f>SUM(L9:L37)</f>
        <v>6</v>
      </c>
      <c r="M38" s="725">
        <f>SUM(M9:M37)</f>
        <v>13</v>
      </c>
    </row>
    <row r="39" spans="1:13" x14ac:dyDescent="0.25">
      <c r="A39" s="29"/>
      <c r="B39" s="29"/>
      <c r="C39" s="29"/>
      <c r="D39" s="29"/>
      <c r="E39" s="29"/>
      <c r="F39" s="856"/>
      <c r="G39" s="29"/>
      <c r="H39" s="29"/>
      <c r="I39" s="29"/>
      <c r="J39" s="29"/>
      <c r="K39" s="29"/>
      <c r="L39" s="29"/>
      <c r="M39" s="29"/>
    </row>
    <row r="40" spans="1:13" x14ac:dyDescent="0.25">
      <c r="A40" s="29"/>
      <c r="B40" s="29"/>
      <c r="C40" s="29"/>
      <c r="D40" s="29"/>
      <c r="E40" s="29"/>
      <c r="F40" s="856"/>
      <c r="G40" s="29"/>
      <c r="H40" s="29"/>
      <c r="I40" s="29"/>
      <c r="J40" s="29"/>
      <c r="K40" s="29"/>
      <c r="L40" s="29"/>
      <c r="M40" s="29"/>
    </row>
    <row r="41" spans="1:13" x14ac:dyDescent="0.25">
      <c r="A41" s="29"/>
      <c r="B41" s="29"/>
      <c r="C41" s="29"/>
      <c r="D41" s="29"/>
      <c r="E41" s="29"/>
      <c r="F41" s="856"/>
      <c r="G41" s="29"/>
      <c r="H41" s="29"/>
      <c r="I41" s="29"/>
      <c r="J41" s="29"/>
      <c r="K41" s="29"/>
      <c r="L41" s="29"/>
      <c r="M41" s="29"/>
    </row>
    <row r="42" spans="1:13" ht="15.75" thickBot="1" x14ac:dyDescent="0.3">
      <c r="A42" s="137" t="s">
        <v>141</v>
      </c>
      <c r="B42" s="29"/>
      <c r="C42" s="29"/>
      <c r="D42" s="29"/>
      <c r="E42" s="137" t="s">
        <v>142</v>
      </c>
      <c r="F42" s="856"/>
      <c r="G42" s="29"/>
      <c r="H42" s="29"/>
      <c r="I42" s="29"/>
      <c r="J42" s="29"/>
      <c r="K42" s="29"/>
      <c r="L42" s="29"/>
      <c r="M42" s="29"/>
    </row>
    <row r="43" spans="1:13" ht="15.75" thickBot="1" x14ac:dyDescent="0.3">
      <c r="A43" s="6"/>
      <c r="E43" s="8"/>
      <c r="J43" s="9" t="s">
        <v>143</v>
      </c>
      <c r="K43" s="10">
        <f>7+6+13</f>
        <v>26</v>
      </c>
      <c r="L43" s="11">
        <v>1</v>
      </c>
      <c r="M43" s="7"/>
    </row>
    <row r="44" spans="1:13" x14ac:dyDescent="0.25">
      <c r="A44" s="6"/>
      <c r="E44" s="8" t="s">
        <v>144</v>
      </c>
      <c r="L44" s="120"/>
      <c r="M44" s="7"/>
    </row>
    <row r="45" spans="1:13" x14ac:dyDescent="0.25">
      <c r="A45" s="6"/>
      <c r="E45" s="8"/>
      <c r="J45" s="13" t="s">
        <v>145</v>
      </c>
      <c r="K45" s="14">
        <v>7</v>
      </c>
      <c r="L45" s="11">
        <f>7/26</f>
        <v>0.26923076923076922</v>
      </c>
      <c r="M45" s="7"/>
    </row>
    <row r="46" spans="1:13" x14ac:dyDescent="0.25">
      <c r="A46" s="6"/>
      <c r="J46" s="15" t="s">
        <v>146</v>
      </c>
      <c r="K46" s="16">
        <v>6</v>
      </c>
      <c r="L46" s="11">
        <f>6/26</f>
        <v>0.23076923076923078</v>
      </c>
      <c r="M46" s="7"/>
    </row>
    <row r="47" spans="1:13" x14ac:dyDescent="0.25">
      <c r="A47" s="6"/>
      <c r="J47" s="17" t="s">
        <v>147</v>
      </c>
      <c r="K47" s="18">
        <v>13</v>
      </c>
      <c r="L47" s="19">
        <f>13/26</f>
        <v>0.5</v>
      </c>
      <c r="M47" s="7"/>
    </row>
  </sheetData>
  <mergeCells count="28">
    <mergeCell ref="A3:J3"/>
    <mergeCell ref="A4:J4"/>
    <mergeCell ref="A1:G1"/>
    <mergeCell ref="A2:G2"/>
    <mergeCell ref="C7:G7"/>
    <mergeCell ref="D32:D37"/>
    <mergeCell ref="F39:F42"/>
    <mergeCell ref="B28:B29"/>
    <mergeCell ref="C28:C29"/>
    <mergeCell ref="A32:A37"/>
    <mergeCell ref="B32:B37"/>
    <mergeCell ref="C32:C37"/>
    <mergeCell ref="A27:A29"/>
    <mergeCell ref="A21:A26"/>
    <mergeCell ref="A5:A6"/>
    <mergeCell ref="B5:G5"/>
    <mergeCell ref="A19:B19"/>
    <mergeCell ref="A7:B7"/>
    <mergeCell ref="G19:J19"/>
    <mergeCell ref="C19:F19"/>
    <mergeCell ref="H7:J7"/>
    <mergeCell ref="A9:A13"/>
    <mergeCell ref="A14:A17"/>
    <mergeCell ref="N8:P8"/>
    <mergeCell ref="N17:O17"/>
    <mergeCell ref="N16:O16"/>
    <mergeCell ref="N18:O18"/>
    <mergeCell ref="B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A085-B566-4FF7-8025-40DAC15A1FF6}">
  <sheetPr>
    <tabColor theme="8" tint="0.39997558519241921"/>
  </sheetPr>
  <dimension ref="A1:O157"/>
  <sheetViews>
    <sheetView zoomScale="71" zoomScaleNormal="71" workbookViewId="0">
      <selection activeCell="A3" sqref="A3:J3"/>
    </sheetView>
  </sheetViews>
  <sheetFormatPr baseColWidth="10" defaultRowHeight="15" x14ac:dyDescent="0.25"/>
  <cols>
    <col min="1" max="1" width="25.140625" customWidth="1"/>
    <col min="2" max="2" width="26.7109375" customWidth="1"/>
    <col min="3" max="3" width="22.5703125" customWidth="1"/>
    <col min="4" max="4" width="13.85546875" customWidth="1"/>
    <col min="5" max="5" width="17.85546875" customWidth="1"/>
    <col min="6" max="6" width="24.85546875" customWidth="1"/>
    <col min="7" max="7" width="18.85546875" customWidth="1"/>
    <col min="8" max="8" width="17" customWidth="1"/>
    <col min="9" max="9" width="20.140625" customWidth="1"/>
    <col min="10" max="10" width="36.7109375" customWidth="1"/>
    <col min="11" max="11" width="16.42578125" customWidth="1"/>
    <col min="12" max="12" width="20.42578125" customWidth="1"/>
    <col min="13" max="13" width="21.85546875" customWidth="1"/>
  </cols>
  <sheetData>
    <row r="1" spans="1:13" ht="20.25" x14ac:dyDescent="0.3">
      <c r="A1" s="872" t="s">
        <v>0</v>
      </c>
      <c r="B1" s="872"/>
      <c r="C1" s="872"/>
      <c r="D1" s="872"/>
      <c r="E1" s="872"/>
      <c r="F1" s="872"/>
      <c r="G1" s="872"/>
    </row>
    <row r="2" spans="1:13" ht="18" x14ac:dyDescent="0.25">
      <c r="A2" s="873" t="s">
        <v>686</v>
      </c>
      <c r="B2" s="873"/>
      <c r="C2" s="873"/>
      <c r="D2" s="873"/>
      <c r="E2" s="873"/>
      <c r="F2" s="873"/>
      <c r="G2" s="873"/>
    </row>
    <row r="3" spans="1:13" ht="54" customHeight="1" x14ac:dyDescent="0.25">
      <c r="A3" s="871" t="s">
        <v>717</v>
      </c>
      <c r="B3" s="871"/>
      <c r="C3" s="871"/>
      <c r="D3" s="871"/>
      <c r="E3" s="871"/>
      <c r="F3" s="871"/>
      <c r="G3" s="871"/>
      <c r="H3" s="871"/>
      <c r="I3" s="871"/>
      <c r="J3" s="871"/>
    </row>
    <row r="4" spans="1:13" ht="36.75" customHeight="1" x14ac:dyDescent="0.25">
      <c r="A4" s="1150" t="s">
        <v>716</v>
      </c>
      <c r="B4" s="1150"/>
      <c r="C4" s="1150"/>
      <c r="D4" s="1150"/>
      <c r="E4" s="1150"/>
      <c r="F4" s="1150"/>
      <c r="G4" s="1150"/>
      <c r="H4" s="1150"/>
      <c r="I4" s="1150"/>
      <c r="J4" s="1150"/>
    </row>
    <row r="5" spans="1:13" ht="48.75" customHeight="1" thickBot="1" x14ac:dyDescent="0.3">
      <c r="A5" s="1138" t="s">
        <v>1</v>
      </c>
      <c r="B5" s="1140" t="s">
        <v>2</v>
      </c>
      <c r="C5" s="1141"/>
      <c r="D5" s="1141"/>
      <c r="E5" s="1141"/>
      <c r="F5" s="1141"/>
      <c r="G5" s="1142"/>
    </row>
    <row r="6" spans="1:13" ht="43.5" customHeight="1" thickBot="1" x14ac:dyDescent="0.3">
      <c r="A6" s="1139"/>
      <c r="B6" s="1143" t="s">
        <v>3</v>
      </c>
      <c r="C6" s="1144"/>
      <c r="D6" s="1144"/>
      <c r="E6" s="1144"/>
      <c r="F6" s="1144"/>
      <c r="G6" s="1145"/>
    </row>
    <row r="7" spans="1:13" ht="37.5" customHeight="1" thickBot="1" x14ac:dyDescent="0.3">
      <c r="A7" s="1149" t="s">
        <v>148</v>
      </c>
      <c r="B7" s="1149"/>
      <c r="C7" s="874"/>
      <c r="D7" s="875"/>
      <c r="E7" s="875"/>
      <c r="F7" s="875"/>
      <c r="G7" s="876"/>
      <c r="H7" s="1015" t="s">
        <v>4</v>
      </c>
      <c r="I7" s="1016"/>
      <c r="J7" s="1016"/>
      <c r="K7" s="763"/>
      <c r="L7" s="763"/>
      <c r="M7" s="763"/>
    </row>
    <row r="8" spans="1:13" ht="57" customHeight="1" thickBot="1" x14ac:dyDescent="0.3">
      <c r="A8" s="23" t="s">
        <v>5</v>
      </c>
      <c r="B8" s="676" t="s">
        <v>6</v>
      </c>
      <c r="C8" s="23" t="s">
        <v>149</v>
      </c>
      <c r="D8" s="23" t="s">
        <v>8</v>
      </c>
      <c r="E8" s="23" t="s">
        <v>9</v>
      </c>
      <c r="F8" s="657" t="s">
        <v>10</v>
      </c>
      <c r="G8" s="26" t="s">
        <v>11</v>
      </c>
      <c r="H8" s="685" t="s">
        <v>12</v>
      </c>
      <c r="I8" s="43" t="s">
        <v>13</v>
      </c>
      <c r="J8" s="20" t="s">
        <v>14</v>
      </c>
      <c r="K8" s="3" t="s">
        <v>15</v>
      </c>
      <c r="L8" s="4" t="s">
        <v>16</v>
      </c>
      <c r="M8" s="5" t="s">
        <v>17</v>
      </c>
    </row>
    <row r="9" spans="1:13" ht="63.75" customHeight="1" x14ac:dyDescent="0.25">
      <c r="A9" s="1146" t="s">
        <v>150</v>
      </c>
      <c r="B9" s="1019" t="s">
        <v>707</v>
      </c>
      <c r="C9" s="1117" t="s">
        <v>151</v>
      </c>
      <c r="D9" s="1154">
        <v>1</v>
      </c>
      <c r="E9" s="648" t="s">
        <v>152</v>
      </c>
      <c r="F9" s="46" t="s">
        <v>153</v>
      </c>
      <c r="G9" s="649">
        <v>40000000</v>
      </c>
      <c r="H9" s="684">
        <v>0.5</v>
      </c>
      <c r="I9" s="650"/>
      <c r="J9" s="885" t="s">
        <v>772</v>
      </c>
      <c r="K9" s="1128">
        <v>1</v>
      </c>
      <c r="L9" s="891">
        <v>0</v>
      </c>
      <c r="M9" s="891">
        <v>0</v>
      </c>
    </row>
    <row r="10" spans="1:13" ht="25.5" x14ac:dyDescent="0.25">
      <c r="A10" s="1147"/>
      <c r="B10" s="1104"/>
      <c r="C10" s="1117"/>
      <c r="D10" s="1154"/>
      <c r="E10" s="638" t="s">
        <v>154</v>
      </c>
      <c r="F10" s="31" t="s">
        <v>155</v>
      </c>
      <c r="G10" s="637">
        <v>110000000</v>
      </c>
      <c r="H10" s="661">
        <v>0.5</v>
      </c>
      <c r="I10" s="639"/>
      <c r="J10" s="886"/>
      <c r="K10" s="1129"/>
      <c r="L10" s="892"/>
      <c r="M10" s="892"/>
    </row>
    <row r="11" spans="1:13" ht="87.75" customHeight="1" x14ac:dyDescent="0.25">
      <c r="A11" s="1147"/>
      <c r="B11" s="1104"/>
      <c r="C11" s="1117"/>
      <c r="D11" s="1154"/>
      <c r="E11" s="638" t="s">
        <v>156</v>
      </c>
      <c r="F11" s="31" t="s">
        <v>157</v>
      </c>
      <c r="G11" s="637">
        <v>70000</v>
      </c>
      <c r="H11" s="661">
        <v>0.5</v>
      </c>
      <c r="I11" s="639"/>
      <c r="J11" s="886"/>
      <c r="K11" s="1129"/>
      <c r="L11" s="892"/>
      <c r="M11" s="892"/>
    </row>
    <row r="12" spans="1:13" ht="25.5" x14ac:dyDescent="0.25">
      <c r="A12" s="1147"/>
      <c r="B12" s="1104"/>
      <c r="C12" s="1117"/>
      <c r="D12" s="1154"/>
      <c r="E12" s="638" t="s">
        <v>158</v>
      </c>
      <c r="F12" s="31" t="s">
        <v>159</v>
      </c>
      <c r="G12" s="637">
        <v>5400000</v>
      </c>
      <c r="H12" s="661">
        <v>0.5</v>
      </c>
      <c r="I12" s="639"/>
      <c r="J12" s="886"/>
      <c r="K12" s="1129"/>
      <c r="L12" s="892"/>
      <c r="M12" s="892"/>
    </row>
    <row r="13" spans="1:13" ht="34.5" customHeight="1" x14ac:dyDescent="0.25">
      <c r="A13" s="1147"/>
      <c r="B13" s="1104"/>
      <c r="C13" s="1117"/>
      <c r="D13" s="1154"/>
      <c r="E13" s="638" t="s">
        <v>158</v>
      </c>
      <c r="F13" s="31" t="s">
        <v>160</v>
      </c>
      <c r="G13" s="637">
        <v>1000000</v>
      </c>
      <c r="H13" s="661">
        <v>0.5</v>
      </c>
      <c r="I13" s="639"/>
      <c r="J13" s="886"/>
      <c r="K13" s="1129"/>
      <c r="L13" s="892"/>
      <c r="M13" s="892"/>
    </row>
    <row r="14" spans="1:13" ht="50.25" customHeight="1" x14ac:dyDescent="0.25">
      <c r="A14" s="1147"/>
      <c r="B14" s="1104"/>
      <c r="C14" s="1117"/>
      <c r="D14" s="1154"/>
      <c r="E14" s="638" t="s">
        <v>161</v>
      </c>
      <c r="F14" s="31" t="s">
        <v>162</v>
      </c>
      <c r="G14" s="637">
        <v>400000</v>
      </c>
      <c r="H14" s="661">
        <v>0.08</v>
      </c>
      <c r="I14" s="639"/>
      <c r="J14" s="886"/>
      <c r="K14" s="1129"/>
      <c r="L14" s="892"/>
      <c r="M14" s="892"/>
    </row>
    <row r="15" spans="1:13" ht="25.5" x14ac:dyDescent="0.25">
      <c r="A15" s="1147"/>
      <c r="B15" s="1104"/>
      <c r="C15" s="1117"/>
      <c r="D15" s="1154"/>
      <c r="E15" s="638" t="s">
        <v>163</v>
      </c>
      <c r="F15" s="31" t="s">
        <v>164</v>
      </c>
      <c r="G15" s="637">
        <v>1000000</v>
      </c>
      <c r="H15" s="661">
        <v>0.5</v>
      </c>
      <c r="I15" s="639"/>
      <c r="J15" s="887"/>
      <c r="K15" s="1129"/>
      <c r="L15" s="892"/>
      <c r="M15" s="892"/>
    </row>
    <row r="16" spans="1:13" ht="51.75" customHeight="1" x14ac:dyDescent="0.25">
      <c r="A16" s="1147"/>
      <c r="B16" s="1104"/>
      <c r="C16" s="1117"/>
      <c r="D16" s="1154"/>
      <c r="E16" s="638" t="s">
        <v>163</v>
      </c>
      <c r="F16" s="31" t="s">
        <v>165</v>
      </c>
      <c r="G16" s="637">
        <v>200000</v>
      </c>
      <c r="H16" s="661">
        <v>0.5</v>
      </c>
      <c r="I16" s="639"/>
      <c r="J16" s="753"/>
      <c r="K16" s="1129"/>
      <c r="L16" s="892"/>
      <c r="M16" s="892"/>
    </row>
    <row r="17" spans="1:13" ht="60.75" customHeight="1" x14ac:dyDescent="0.25">
      <c r="A17" s="1147"/>
      <c r="B17" s="1104"/>
      <c r="C17" s="1117"/>
      <c r="D17" s="1154"/>
      <c r="E17" s="638" t="s">
        <v>166</v>
      </c>
      <c r="F17" s="31" t="s">
        <v>167</v>
      </c>
      <c r="G17" s="637">
        <v>3000000</v>
      </c>
      <c r="H17" s="661">
        <v>0.5</v>
      </c>
      <c r="I17" s="639"/>
      <c r="J17" s="753"/>
      <c r="K17" s="1129"/>
      <c r="L17" s="892"/>
      <c r="M17" s="892"/>
    </row>
    <row r="18" spans="1:13" ht="24.75" customHeight="1" x14ac:dyDescent="0.25">
      <c r="A18" s="1147"/>
      <c r="B18" s="1104"/>
      <c r="C18" s="1117"/>
      <c r="D18" s="1154"/>
      <c r="E18" s="638" t="s">
        <v>168</v>
      </c>
      <c r="F18" s="31" t="s">
        <v>169</v>
      </c>
      <c r="G18" s="637">
        <v>32000000</v>
      </c>
      <c r="H18" s="661">
        <v>0.5</v>
      </c>
      <c r="I18" s="639"/>
      <c r="J18" s="753"/>
      <c r="K18" s="1129"/>
      <c r="L18" s="892"/>
      <c r="M18" s="892"/>
    </row>
    <row r="19" spans="1:13" ht="45.75" customHeight="1" x14ac:dyDescent="0.25">
      <c r="A19" s="1147"/>
      <c r="B19" s="1104"/>
      <c r="C19" s="1118"/>
      <c r="D19" s="1155"/>
      <c r="E19" s="638" t="s">
        <v>161</v>
      </c>
      <c r="F19" s="31" t="s">
        <v>170</v>
      </c>
      <c r="G19" s="637">
        <v>1500000</v>
      </c>
      <c r="H19" s="661">
        <v>0.5</v>
      </c>
      <c r="I19" s="639"/>
      <c r="J19" s="753"/>
      <c r="K19" s="1129"/>
      <c r="L19" s="892"/>
      <c r="M19" s="892"/>
    </row>
    <row r="20" spans="1:13" ht="70.5" customHeight="1" x14ac:dyDescent="0.25">
      <c r="A20" s="1147"/>
      <c r="B20" s="1018" t="s">
        <v>171</v>
      </c>
      <c r="C20" s="1116" t="s">
        <v>151</v>
      </c>
      <c r="D20" s="1151">
        <v>1</v>
      </c>
      <c r="E20" s="638" t="s">
        <v>172</v>
      </c>
      <c r="F20" s="31" t="s">
        <v>173</v>
      </c>
      <c r="G20" s="637">
        <v>8500000</v>
      </c>
      <c r="H20" s="661">
        <v>0</v>
      </c>
      <c r="I20" s="639"/>
      <c r="J20" s="754" t="s">
        <v>174</v>
      </c>
      <c r="K20" s="1129"/>
      <c r="L20" s="892"/>
      <c r="M20" s="892"/>
    </row>
    <row r="21" spans="1:13" ht="80.25" customHeight="1" x14ac:dyDescent="0.25">
      <c r="A21" s="1147"/>
      <c r="B21" s="1134"/>
      <c r="C21" s="1117"/>
      <c r="D21" s="1152"/>
      <c r="E21" s="638" t="s">
        <v>175</v>
      </c>
      <c r="F21" s="31" t="s">
        <v>176</v>
      </c>
      <c r="G21" s="637"/>
      <c r="H21" s="661">
        <v>0</v>
      </c>
      <c r="I21" s="639"/>
      <c r="J21" s="754" t="s">
        <v>174</v>
      </c>
      <c r="K21" s="1129"/>
      <c r="L21" s="892"/>
      <c r="M21" s="892"/>
    </row>
    <row r="22" spans="1:13" ht="37.5" customHeight="1" x14ac:dyDescent="0.25">
      <c r="A22" s="1147"/>
      <c r="B22" s="1134"/>
      <c r="C22" s="1117"/>
      <c r="D22" s="1152"/>
      <c r="E22" s="638" t="s">
        <v>175</v>
      </c>
      <c r="F22" s="31" t="s">
        <v>177</v>
      </c>
      <c r="G22" s="637">
        <v>15000000</v>
      </c>
      <c r="H22" s="661">
        <v>0.5</v>
      </c>
      <c r="I22" s="639"/>
      <c r="J22" s="753"/>
      <c r="K22" s="1129"/>
      <c r="L22" s="892"/>
      <c r="M22" s="892"/>
    </row>
    <row r="23" spans="1:13" ht="54.75" customHeight="1" x14ac:dyDescent="0.25">
      <c r="A23" s="1147"/>
      <c r="B23" s="1134"/>
      <c r="C23" s="1117"/>
      <c r="D23" s="1152"/>
      <c r="E23" s="638" t="s">
        <v>175</v>
      </c>
      <c r="F23" s="31" t="s">
        <v>178</v>
      </c>
      <c r="G23" s="637">
        <v>120000000</v>
      </c>
      <c r="H23" s="661">
        <v>0.5</v>
      </c>
      <c r="I23" s="639"/>
      <c r="J23" s="753"/>
      <c r="K23" s="1129"/>
      <c r="L23" s="892"/>
      <c r="M23" s="892"/>
    </row>
    <row r="24" spans="1:13" ht="50.25" customHeight="1" x14ac:dyDescent="0.25">
      <c r="A24" s="1147"/>
      <c r="B24" s="1134"/>
      <c r="C24" s="1117"/>
      <c r="D24" s="1152"/>
      <c r="E24" s="638" t="s">
        <v>175</v>
      </c>
      <c r="F24" s="31" t="s">
        <v>179</v>
      </c>
      <c r="G24" s="637">
        <v>15000000</v>
      </c>
      <c r="H24" s="661">
        <v>0.5</v>
      </c>
      <c r="I24" s="639"/>
      <c r="J24" s="753"/>
      <c r="K24" s="1129"/>
      <c r="L24" s="892"/>
      <c r="M24" s="892"/>
    </row>
    <row r="25" spans="1:13" ht="64.5" customHeight="1" x14ac:dyDescent="0.25">
      <c r="A25" s="1147"/>
      <c r="B25" s="1134"/>
      <c r="C25" s="1117"/>
      <c r="D25" s="1152"/>
      <c r="E25" s="638" t="s">
        <v>180</v>
      </c>
      <c r="F25" s="31" t="s">
        <v>181</v>
      </c>
      <c r="G25" s="637">
        <v>2000000</v>
      </c>
      <c r="H25" s="661">
        <v>0.5</v>
      </c>
      <c r="I25" s="639"/>
      <c r="J25" s="753"/>
      <c r="K25" s="1129"/>
      <c r="L25" s="892"/>
      <c r="M25" s="892"/>
    </row>
    <row r="26" spans="1:13" ht="72.75" customHeight="1" x14ac:dyDescent="0.25">
      <c r="A26" s="1147"/>
      <c r="B26" s="1134"/>
      <c r="C26" s="1117"/>
      <c r="D26" s="1152"/>
      <c r="E26" s="638" t="s">
        <v>182</v>
      </c>
      <c r="F26" s="31" t="s">
        <v>183</v>
      </c>
      <c r="G26" s="637">
        <v>75000000</v>
      </c>
      <c r="H26" s="661">
        <v>0.5</v>
      </c>
      <c r="I26" s="639"/>
      <c r="J26" s="753"/>
      <c r="K26" s="1129"/>
      <c r="L26" s="892"/>
      <c r="M26" s="892"/>
    </row>
    <row r="27" spans="1:13" ht="63.75" customHeight="1" x14ac:dyDescent="0.25">
      <c r="A27" s="1147"/>
      <c r="B27" s="1134"/>
      <c r="C27" s="1117"/>
      <c r="D27" s="1152"/>
      <c r="E27" s="638" t="s">
        <v>182</v>
      </c>
      <c r="F27" s="31" t="s">
        <v>184</v>
      </c>
      <c r="G27" s="637">
        <v>750000</v>
      </c>
      <c r="H27" s="661">
        <v>0</v>
      </c>
      <c r="I27" s="639"/>
      <c r="J27" s="754" t="s">
        <v>185</v>
      </c>
      <c r="K27" s="1129"/>
      <c r="L27" s="892"/>
      <c r="M27" s="892"/>
    </row>
    <row r="28" spans="1:13" ht="39" customHeight="1" x14ac:dyDescent="0.25">
      <c r="A28" s="1147"/>
      <c r="B28" s="1134"/>
      <c r="C28" s="1117"/>
      <c r="D28" s="1152"/>
      <c r="E28" s="638" t="s">
        <v>182</v>
      </c>
      <c r="F28" s="31" t="s">
        <v>186</v>
      </c>
      <c r="G28" s="637">
        <f>910000*12</f>
        <v>10920000</v>
      </c>
      <c r="H28" s="661">
        <v>0.5</v>
      </c>
      <c r="I28" s="639"/>
      <c r="J28" s="753" t="s">
        <v>187</v>
      </c>
      <c r="K28" s="1129"/>
      <c r="L28" s="892"/>
      <c r="M28" s="892"/>
    </row>
    <row r="29" spans="1:13" ht="93" customHeight="1" x14ac:dyDescent="0.25">
      <c r="A29" s="1147"/>
      <c r="B29" s="1134"/>
      <c r="C29" s="1117"/>
      <c r="D29" s="1152"/>
      <c r="E29" s="638" t="s">
        <v>182</v>
      </c>
      <c r="F29" s="31" t="s">
        <v>188</v>
      </c>
      <c r="G29" s="637">
        <v>72000000</v>
      </c>
      <c r="H29" s="661">
        <v>0.44</v>
      </c>
      <c r="I29" s="639"/>
      <c r="J29" s="755" t="s">
        <v>189</v>
      </c>
      <c r="K29" s="1129"/>
      <c r="L29" s="892"/>
      <c r="M29" s="892"/>
    </row>
    <row r="30" spans="1:13" ht="51.75" customHeight="1" x14ac:dyDescent="0.25">
      <c r="A30" s="1147"/>
      <c r="B30" s="1134"/>
      <c r="C30" s="1117"/>
      <c r="D30" s="1152"/>
      <c r="E30" s="638" t="s">
        <v>182</v>
      </c>
      <c r="F30" s="31" t="s">
        <v>190</v>
      </c>
      <c r="G30" s="637">
        <v>9000000</v>
      </c>
      <c r="H30" s="661">
        <v>0</v>
      </c>
      <c r="I30" s="639"/>
      <c r="J30" s="755" t="s">
        <v>191</v>
      </c>
      <c r="K30" s="1129"/>
      <c r="L30" s="892"/>
      <c r="M30" s="892"/>
    </row>
    <row r="31" spans="1:13" ht="39" customHeight="1" x14ac:dyDescent="0.25">
      <c r="A31" s="1147"/>
      <c r="B31" s="1134"/>
      <c r="C31" s="1117"/>
      <c r="D31" s="1152"/>
      <c r="E31" s="638" t="s">
        <v>182</v>
      </c>
      <c r="F31" s="31" t="s">
        <v>192</v>
      </c>
      <c r="G31" s="637">
        <v>3250000</v>
      </c>
      <c r="H31" s="661">
        <v>0.41949999999999998</v>
      </c>
      <c r="I31" s="639"/>
      <c r="J31" s="755" t="s">
        <v>193</v>
      </c>
      <c r="K31" s="1129"/>
      <c r="L31" s="892"/>
      <c r="M31" s="892"/>
    </row>
    <row r="32" spans="1:13" ht="49.5" customHeight="1" x14ac:dyDescent="0.25">
      <c r="A32" s="1147"/>
      <c r="B32" s="1134"/>
      <c r="C32" s="1117"/>
      <c r="D32" s="1152"/>
      <c r="E32" s="638" t="s">
        <v>182</v>
      </c>
      <c r="F32" s="31" t="s">
        <v>194</v>
      </c>
      <c r="G32" s="637">
        <v>100000</v>
      </c>
      <c r="H32" s="661">
        <v>0.5</v>
      </c>
      <c r="I32" s="639"/>
      <c r="J32" s="753"/>
      <c r="K32" s="1129"/>
      <c r="L32" s="892"/>
      <c r="M32" s="892"/>
    </row>
    <row r="33" spans="1:13" ht="48" customHeight="1" x14ac:dyDescent="0.25">
      <c r="A33" s="1147"/>
      <c r="B33" s="1134"/>
      <c r="C33" s="1117"/>
      <c r="D33" s="1152"/>
      <c r="E33" s="638" t="s">
        <v>195</v>
      </c>
      <c r="F33" s="31" t="s">
        <v>196</v>
      </c>
      <c r="G33" s="637">
        <v>50000</v>
      </c>
      <c r="H33" s="661">
        <v>0</v>
      </c>
      <c r="I33" s="639"/>
      <c r="J33" s="753" t="s">
        <v>97</v>
      </c>
      <c r="K33" s="1129"/>
      <c r="L33" s="892"/>
      <c r="M33" s="892"/>
    </row>
    <row r="34" spans="1:13" ht="27" customHeight="1" x14ac:dyDescent="0.25">
      <c r="A34" s="1147"/>
      <c r="B34" s="1134"/>
      <c r="C34" s="1117"/>
      <c r="D34" s="1152"/>
      <c r="E34" s="638" t="s">
        <v>195</v>
      </c>
      <c r="F34" s="31" t="s">
        <v>197</v>
      </c>
      <c r="G34" s="637">
        <v>2000000</v>
      </c>
      <c r="H34" s="661">
        <v>0.05</v>
      </c>
      <c r="I34" s="639"/>
      <c r="J34" s="753" t="s">
        <v>187</v>
      </c>
      <c r="K34" s="1129"/>
      <c r="L34" s="892"/>
      <c r="M34" s="892"/>
    </row>
    <row r="35" spans="1:13" ht="47.25" customHeight="1" x14ac:dyDescent="0.25">
      <c r="A35" s="1147"/>
      <c r="B35" s="1134"/>
      <c r="C35" s="1117"/>
      <c r="D35" s="1152"/>
      <c r="E35" s="638" t="s">
        <v>195</v>
      </c>
      <c r="F35" s="31" t="s">
        <v>198</v>
      </c>
      <c r="G35" s="637">
        <v>200000</v>
      </c>
      <c r="H35" s="661">
        <v>1</v>
      </c>
      <c r="I35" s="639"/>
      <c r="J35" s="753"/>
      <c r="K35" s="1129"/>
      <c r="L35" s="892"/>
      <c r="M35" s="892"/>
    </row>
    <row r="36" spans="1:13" ht="35.25" customHeight="1" x14ac:dyDescent="0.25">
      <c r="A36" s="1147"/>
      <c r="B36" s="1134"/>
      <c r="C36" s="1117"/>
      <c r="D36" s="1152"/>
      <c r="E36" s="638" t="s">
        <v>195</v>
      </c>
      <c r="F36" s="31" t="s">
        <v>199</v>
      </c>
      <c r="G36" s="637">
        <v>90000</v>
      </c>
      <c r="H36" s="661">
        <v>0.5</v>
      </c>
      <c r="I36" s="639"/>
      <c r="J36" s="753"/>
      <c r="K36" s="1129"/>
      <c r="L36" s="892"/>
      <c r="M36" s="892"/>
    </row>
    <row r="37" spans="1:13" ht="37.5" customHeight="1" x14ac:dyDescent="0.25">
      <c r="A37" s="1148"/>
      <c r="B37" s="1019"/>
      <c r="C37" s="1118"/>
      <c r="D37" s="1153"/>
      <c r="E37" s="638" t="s">
        <v>195</v>
      </c>
      <c r="F37" s="31" t="s">
        <v>200</v>
      </c>
      <c r="G37" s="637">
        <v>1000000</v>
      </c>
      <c r="H37" s="661">
        <v>1</v>
      </c>
      <c r="I37" s="639"/>
      <c r="J37" s="753"/>
      <c r="K37" s="1129"/>
      <c r="L37" s="892"/>
      <c r="M37" s="892"/>
    </row>
    <row r="38" spans="1:13" ht="172.5" customHeight="1" x14ac:dyDescent="0.25">
      <c r="A38" s="640" t="s">
        <v>201</v>
      </c>
      <c r="B38" s="32" t="s">
        <v>202</v>
      </c>
      <c r="C38" s="651" t="s">
        <v>203</v>
      </c>
      <c r="D38" s="636"/>
      <c r="E38" s="638" t="s">
        <v>204</v>
      </c>
      <c r="F38" s="31" t="s">
        <v>205</v>
      </c>
      <c r="G38" s="652">
        <v>250000</v>
      </c>
      <c r="H38" s="662">
        <v>0.44719999999999999</v>
      </c>
      <c r="I38" s="639"/>
      <c r="J38" s="753"/>
      <c r="K38" s="1129"/>
      <c r="L38" s="892"/>
      <c r="M38" s="892"/>
    </row>
    <row r="39" spans="1:13" ht="76.5" customHeight="1" x14ac:dyDescent="0.25">
      <c r="A39" s="653"/>
      <c r="B39" s="619"/>
      <c r="C39" s="633"/>
      <c r="D39" s="634"/>
      <c r="E39" s="638" t="s">
        <v>204</v>
      </c>
      <c r="F39" s="31" t="s">
        <v>206</v>
      </c>
      <c r="G39" s="637">
        <v>100000</v>
      </c>
      <c r="H39" s="661">
        <v>1</v>
      </c>
      <c r="I39" s="639"/>
      <c r="J39" s="754" t="s">
        <v>207</v>
      </c>
      <c r="K39" s="1129"/>
      <c r="L39" s="892"/>
      <c r="M39" s="892"/>
    </row>
    <row r="40" spans="1:13" ht="36" customHeight="1" x14ac:dyDescent="0.25">
      <c r="A40" s="632"/>
      <c r="B40" s="619"/>
      <c r="C40" s="633"/>
      <c r="D40" s="634"/>
      <c r="E40" s="638" t="s">
        <v>204</v>
      </c>
      <c r="F40" s="31" t="s">
        <v>208</v>
      </c>
      <c r="G40" s="637">
        <v>150000</v>
      </c>
      <c r="H40" s="661">
        <v>0</v>
      </c>
      <c r="I40" s="639"/>
      <c r="J40" s="754" t="s">
        <v>209</v>
      </c>
      <c r="K40" s="1129"/>
      <c r="L40" s="892"/>
      <c r="M40" s="892"/>
    </row>
    <row r="41" spans="1:13" ht="41.25" customHeight="1" x14ac:dyDescent="0.25">
      <c r="A41" s="632"/>
      <c r="B41" s="619"/>
      <c r="C41" s="633"/>
      <c r="D41" s="634"/>
      <c r="E41" s="638" t="s">
        <v>204</v>
      </c>
      <c r="F41" s="31" t="s">
        <v>210</v>
      </c>
      <c r="G41" s="637">
        <v>40000</v>
      </c>
      <c r="H41" s="661">
        <v>0.23599999999999999</v>
      </c>
      <c r="I41" s="639"/>
      <c r="J41" s="755" t="s">
        <v>211</v>
      </c>
      <c r="K41" s="1129"/>
      <c r="L41" s="892"/>
      <c r="M41" s="892"/>
    </row>
    <row r="42" spans="1:13" ht="75" customHeight="1" x14ac:dyDescent="0.25">
      <c r="A42" s="632"/>
      <c r="B42" s="619"/>
      <c r="C42" s="633"/>
      <c r="D42" s="634"/>
      <c r="E42" s="635" t="s">
        <v>62</v>
      </c>
      <c r="F42" s="31" t="s">
        <v>212</v>
      </c>
      <c r="G42" s="637">
        <v>400000</v>
      </c>
      <c r="H42" s="661">
        <v>0</v>
      </c>
      <c r="I42" s="639"/>
      <c r="J42" s="753"/>
      <c r="K42" s="1129"/>
      <c r="L42" s="892"/>
      <c r="M42" s="892"/>
    </row>
    <row r="43" spans="1:13" ht="33" customHeight="1" x14ac:dyDescent="0.25">
      <c r="A43" s="632"/>
      <c r="B43" s="619"/>
      <c r="C43" s="633"/>
      <c r="D43" s="634"/>
      <c r="E43" s="635" t="s">
        <v>62</v>
      </c>
      <c r="F43" s="31" t="s">
        <v>213</v>
      </c>
      <c r="G43" s="637">
        <v>150000</v>
      </c>
      <c r="H43" s="663">
        <v>0.27950000000000003</v>
      </c>
      <c r="I43" s="654"/>
      <c r="J43" s="654"/>
      <c r="K43" s="1129"/>
      <c r="L43" s="892"/>
      <c r="M43" s="892"/>
    </row>
    <row r="44" spans="1:13" x14ac:dyDescent="0.25">
      <c r="A44" s="1131" t="s">
        <v>214</v>
      </c>
      <c r="B44" s="1018" t="s">
        <v>215</v>
      </c>
      <c r="C44" s="1116" t="s">
        <v>151</v>
      </c>
      <c r="D44" s="1119" t="s">
        <v>216</v>
      </c>
      <c r="E44" s="638" t="s">
        <v>217</v>
      </c>
      <c r="F44" s="864" t="s">
        <v>218</v>
      </c>
      <c r="G44" s="637">
        <v>15000000</v>
      </c>
      <c r="H44" s="664"/>
      <c r="I44" s="643"/>
      <c r="J44" s="654"/>
      <c r="K44" s="1129"/>
      <c r="L44" s="644"/>
      <c r="M44" s="644"/>
    </row>
    <row r="45" spans="1:13" x14ac:dyDescent="0.25">
      <c r="A45" s="1132"/>
      <c r="B45" s="1134"/>
      <c r="C45" s="1117"/>
      <c r="D45" s="1120"/>
      <c r="E45" s="638" t="s">
        <v>217</v>
      </c>
      <c r="F45" s="865"/>
      <c r="G45" s="637">
        <v>6000000</v>
      </c>
      <c r="H45" s="661">
        <v>0.5</v>
      </c>
      <c r="I45" s="639"/>
      <c r="J45" s="753"/>
      <c r="K45" s="1129"/>
      <c r="L45" s="644"/>
      <c r="M45" s="644"/>
    </row>
    <row r="46" spans="1:13" ht="51.75" customHeight="1" x14ac:dyDescent="0.25">
      <c r="A46" s="1132"/>
      <c r="B46" s="1134"/>
      <c r="C46" s="1117"/>
      <c r="D46" s="1120"/>
      <c r="E46" s="638" t="s">
        <v>217</v>
      </c>
      <c r="F46" s="865"/>
      <c r="G46" s="637">
        <v>310000</v>
      </c>
      <c r="H46" s="661">
        <v>0.127</v>
      </c>
      <c r="I46" s="639"/>
      <c r="J46" s="754" t="s">
        <v>219</v>
      </c>
      <c r="K46" s="1129"/>
      <c r="L46" s="644"/>
      <c r="M46" s="644"/>
    </row>
    <row r="47" spans="1:13" ht="81.75" customHeight="1" x14ac:dyDescent="0.25">
      <c r="A47" s="1133"/>
      <c r="B47" s="1019"/>
      <c r="C47" s="1118"/>
      <c r="D47" s="1121"/>
      <c r="E47" s="638" t="s">
        <v>217</v>
      </c>
      <c r="F47" s="866"/>
      <c r="G47" s="637">
        <v>1000000</v>
      </c>
      <c r="H47" s="661">
        <v>0</v>
      </c>
      <c r="I47" s="639"/>
      <c r="J47" s="754" t="s">
        <v>220</v>
      </c>
      <c r="K47" s="1129"/>
      <c r="L47" s="644"/>
      <c r="M47" s="645"/>
    </row>
    <row r="48" spans="1:13" ht="49.5" customHeight="1" x14ac:dyDescent="0.25">
      <c r="A48" s="640"/>
      <c r="B48" s="621"/>
      <c r="C48" s="641"/>
      <c r="D48" s="642"/>
      <c r="E48" s="638" t="s">
        <v>217</v>
      </c>
      <c r="F48" s="31" t="s">
        <v>710</v>
      </c>
      <c r="G48" s="637">
        <v>3500000</v>
      </c>
      <c r="H48" s="661">
        <v>0.5</v>
      </c>
      <c r="I48" s="639"/>
      <c r="J48" s="753"/>
      <c r="K48" s="1130"/>
      <c r="L48" s="660"/>
      <c r="M48" s="646"/>
    </row>
    <row r="49" spans="1:13" ht="126" customHeight="1" x14ac:dyDescent="0.25">
      <c r="A49" s="204" t="s">
        <v>221</v>
      </c>
      <c r="B49" s="32" t="s">
        <v>222</v>
      </c>
      <c r="C49" s="206" t="s">
        <v>223</v>
      </c>
      <c r="D49" s="916"/>
      <c r="E49" s="914" t="s">
        <v>136</v>
      </c>
      <c r="F49" s="893" t="s">
        <v>224</v>
      </c>
      <c r="G49" s="697">
        <v>25000000</v>
      </c>
      <c r="H49" s="674">
        <v>1</v>
      </c>
      <c r="I49" s="647"/>
      <c r="J49" s="691" t="s">
        <v>771</v>
      </c>
      <c r="K49" s="698">
        <f t="shared" ref="K49:K63" si="0">IF(H49&gt;=80%,1,0)</f>
        <v>1</v>
      </c>
      <c r="L49" s="698">
        <v>0</v>
      </c>
      <c r="M49" s="698">
        <f t="shared" ref="M49:M63" si="1">IF(H49&lt;50%,1,0)</f>
        <v>0</v>
      </c>
    </row>
    <row r="50" spans="1:13" ht="144" customHeight="1" x14ac:dyDescent="0.25">
      <c r="A50" s="204" t="s">
        <v>226</v>
      </c>
      <c r="B50" s="32" t="s">
        <v>227</v>
      </c>
      <c r="C50" s="205" t="s">
        <v>228</v>
      </c>
      <c r="D50" s="917"/>
      <c r="E50" s="915"/>
      <c r="F50" s="894"/>
      <c r="G50" s="207">
        <v>500000</v>
      </c>
      <c r="H50" s="661">
        <v>0</v>
      </c>
      <c r="I50" s="647"/>
      <c r="J50" s="691" t="s">
        <v>225</v>
      </c>
      <c r="K50" s="698">
        <v>0</v>
      </c>
      <c r="L50" s="698">
        <v>0</v>
      </c>
      <c r="M50" s="698">
        <v>1</v>
      </c>
    </row>
    <row r="51" spans="1:13" ht="54.75" customHeight="1" x14ac:dyDescent="0.25">
      <c r="A51" s="692"/>
      <c r="B51" s="32"/>
      <c r="C51" s="693"/>
      <c r="D51" s="694"/>
      <c r="E51" s="695" t="s">
        <v>229</v>
      </c>
      <c r="F51" s="31" t="s">
        <v>709</v>
      </c>
      <c r="G51" s="210">
        <v>3500000</v>
      </c>
      <c r="H51" s="661">
        <v>0.24</v>
      </c>
      <c r="I51" s="696"/>
      <c r="J51" s="280"/>
      <c r="K51" s="756">
        <v>0</v>
      </c>
      <c r="L51" s="756">
        <v>0</v>
      </c>
      <c r="M51" s="756">
        <v>1</v>
      </c>
    </row>
    <row r="52" spans="1:13" ht="27" customHeight="1" x14ac:dyDescent="0.25">
      <c r="A52" s="1135"/>
      <c r="B52" s="864"/>
      <c r="C52" s="1122"/>
      <c r="D52" s="1122"/>
      <c r="E52" s="1125" t="s">
        <v>230</v>
      </c>
      <c r="F52" s="864" t="s">
        <v>708</v>
      </c>
      <c r="G52" s="210">
        <v>200000</v>
      </c>
      <c r="H52" s="883">
        <v>0.26</v>
      </c>
      <c r="I52" s="1156"/>
      <c r="J52" s="211" t="s">
        <v>231</v>
      </c>
      <c r="K52" s="1113">
        <f t="shared" si="0"/>
        <v>0</v>
      </c>
      <c r="L52" s="1113">
        <f t="shared" ref="L52:L69" si="2">(IF(H52&gt;=50%,1,0)*IF(H52&lt;=80%,1,(IF(H52&gt;=80%,0))))</f>
        <v>0</v>
      </c>
      <c r="M52" s="1113">
        <f t="shared" si="1"/>
        <v>1</v>
      </c>
    </row>
    <row r="53" spans="1:13" x14ac:dyDescent="0.25">
      <c r="A53" s="1136"/>
      <c r="B53" s="865"/>
      <c r="C53" s="1123"/>
      <c r="D53" s="1123"/>
      <c r="E53" s="1126"/>
      <c r="F53" s="865"/>
      <c r="G53" s="210">
        <v>25000</v>
      </c>
      <c r="H53" s="936"/>
      <c r="I53" s="1157"/>
      <c r="J53" s="212" t="s">
        <v>187</v>
      </c>
      <c r="K53" s="1114"/>
      <c r="L53" s="1114"/>
      <c r="M53" s="1114"/>
    </row>
    <row r="54" spans="1:13" x14ac:dyDescent="0.25">
      <c r="A54" s="1137"/>
      <c r="B54" s="882"/>
      <c r="C54" s="1124"/>
      <c r="D54" s="1124"/>
      <c r="E54" s="1127"/>
      <c r="F54" s="866"/>
      <c r="G54" s="210">
        <v>4000000</v>
      </c>
      <c r="H54" s="1098"/>
      <c r="I54" s="1158"/>
      <c r="J54" s="211" t="s">
        <v>232</v>
      </c>
      <c r="K54" s="1115"/>
      <c r="L54" s="1115"/>
      <c r="M54" s="1115"/>
    </row>
    <row r="55" spans="1:13" x14ac:dyDescent="0.25">
      <c r="A55" s="1103" t="s">
        <v>233</v>
      </c>
      <c r="B55" s="1104" t="s">
        <v>234</v>
      </c>
      <c r="C55" s="1105" t="s">
        <v>151</v>
      </c>
      <c r="D55" s="1106" t="s">
        <v>216</v>
      </c>
      <c r="E55" s="665" t="s">
        <v>235</v>
      </c>
      <c r="F55" s="864" t="s">
        <v>711</v>
      </c>
      <c r="G55" s="666">
        <v>1500000</v>
      </c>
      <c r="H55" s="661">
        <v>0</v>
      </c>
      <c r="I55" s="1109"/>
      <c r="J55" s="668"/>
      <c r="K55" s="940">
        <f t="shared" si="0"/>
        <v>0</v>
      </c>
      <c r="L55" s="940">
        <f t="shared" si="2"/>
        <v>0</v>
      </c>
      <c r="M55" s="940">
        <f t="shared" si="1"/>
        <v>1</v>
      </c>
    </row>
    <row r="56" spans="1:13" x14ac:dyDescent="0.25">
      <c r="A56" s="1103"/>
      <c r="B56" s="1104"/>
      <c r="C56" s="1105"/>
      <c r="D56" s="1107"/>
      <c r="E56" s="665" t="s">
        <v>236</v>
      </c>
      <c r="F56" s="865"/>
      <c r="G56" s="666">
        <v>9000000</v>
      </c>
      <c r="H56" s="661">
        <v>0</v>
      </c>
      <c r="I56" s="1110"/>
      <c r="J56" s="668" t="s">
        <v>192</v>
      </c>
      <c r="K56" s="941"/>
      <c r="L56" s="941"/>
      <c r="M56" s="941"/>
    </row>
    <row r="57" spans="1:13" x14ac:dyDescent="0.25">
      <c r="A57" s="1103"/>
      <c r="B57" s="1104"/>
      <c r="C57" s="1105"/>
      <c r="D57" s="1107"/>
      <c r="E57" s="665" t="s">
        <v>236</v>
      </c>
      <c r="F57" s="865"/>
      <c r="G57" s="666">
        <v>400000</v>
      </c>
      <c r="H57" s="661">
        <v>0.46339999999999998</v>
      </c>
      <c r="I57" s="1110"/>
      <c r="J57" s="668"/>
      <c r="K57" s="941"/>
      <c r="L57" s="941"/>
      <c r="M57" s="941"/>
    </row>
    <row r="58" spans="1:13" x14ac:dyDescent="0.25">
      <c r="A58" s="1103"/>
      <c r="B58" s="1104"/>
      <c r="C58" s="1105"/>
      <c r="D58" s="1107"/>
      <c r="E58" s="665" t="s">
        <v>235</v>
      </c>
      <c r="F58" s="865"/>
      <c r="G58" s="666">
        <v>1300000</v>
      </c>
      <c r="H58" s="661">
        <v>0</v>
      </c>
      <c r="I58" s="1110"/>
      <c r="J58" s="668" t="s">
        <v>237</v>
      </c>
      <c r="K58" s="941"/>
      <c r="L58" s="941"/>
      <c r="M58" s="941"/>
    </row>
    <row r="59" spans="1:13" x14ac:dyDescent="0.25">
      <c r="A59" s="1103"/>
      <c r="B59" s="1104"/>
      <c r="C59" s="1105"/>
      <c r="D59" s="1107"/>
      <c r="E59" s="665" t="s">
        <v>238</v>
      </c>
      <c r="F59" s="865"/>
      <c r="G59" s="666">
        <v>950000</v>
      </c>
      <c r="H59" s="661">
        <v>0.45</v>
      </c>
      <c r="I59" s="1110"/>
      <c r="J59" s="668"/>
      <c r="K59" s="941"/>
      <c r="L59" s="941"/>
      <c r="M59" s="941"/>
    </row>
    <row r="60" spans="1:13" x14ac:dyDescent="0.25">
      <c r="A60" s="1103"/>
      <c r="B60" s="1104"/>
      <c r="C60" s="1105"/>
      <c r="D60" s="1107"/>
      <c r="E60" s="665" t="s">
        <v>238</v>
      </c>
      <c r="F60" s="865"/>
      <c r="G60" s="666">
        <v>1300000</v>
      </c>
      <c r="H60" s="661">
        <v>0</v>
      </c>
      <c r="I60" s="1110"/>
      <c r="J60" s="668" t="s">
        <v>239</v>
      </c>
      <c r="K60" s="941"/>
      <c r="L60" s="941"/>
      <c r="M60" s="941"/>
    </row>
    <row r="61" spans="1:13" ht="38.25" x14ac:dyDescent="0.25">
      <c r="A61" s="1103"/>
      <c r="B61" s="1104"/>
      <c r="C61" s="1105"/>
      <c r="D61" s="1108"/>
      <c r="E61" s="665" t="s">
        <v>238</v>
      </c>
      <c r="F61" s="866"/>
      <c r="G61" s="667">
        <v>600000</v>
      </c>
      <c r="H61" s="661">
        <v>0</v>
      </c>
      <c r="I61" s="1111"/>
      <c r="J61" s="699" t="s">
        <v>240</v>
      </c>
      <c r="K61" s="942"/>
      <c r="L61" s="942"/>
      <c r="M61" s="942"/>
    </row>
    <row r="62" spans="1:13" ht="46.5" customHeight="1" x14ac:dyDescent="0.25">
      <c r="A62" s="221"/>
      <c r="B62" s="32"/>
      <c r="C62" s="222"/>
      <c r="D62" s="223"/>
      <c r="E62" s="224" t="s">
        <v>241</v>
      </c>
      <c r="F62" s="31" t="s">
        <v>242</v>
      </c>
      <c r="G62" s="225">
        <v>300000</v>
      </c>
      <c r="H62" s="661">
        <v>0</v>
      </c>
      <c r="I62" s="226"/>
      <c r="J62" s="700" t="s">
        <v>240</v>
      </c>
      <c r="K62" s="227">
        <f t="shared" si="0"/>
        <v>0</v>
      </c>
      <c r="L62" s="227">
        <f t="shared" si="2"/>
        <v>0</v>
      </c>
      <c r="M62" s="228">
        <f t="shared" si="1"/>
        <v>1</v>
      </c>
    </row>
    <row r="63" spans="1:13" ht="114.75" customHeight="1" x14ac:dyDescent="0.25">
      <c r="A63" s="229"/>
      <c r="B63" s="32"/>
      <c r="C63" s="230"/>
      <c r="D63" s="231"/>
      <c r="E63" s="232" t="s">
        <v>243</v>
      </c>
      <c r="F63" s="1096" t="s">
        <v>244</v>
      </c>
      <c r="G63" s="233">
        <v>95000</v>
      </c>
      <c r="H63" s="883">
        <v>0.46</v>
      </c>
      <c r="I63" s="933"/>
      <c r="J63" s="701"/>
      <c r="K63" s="1100">
        <f t="shared" si="0"/>
        <v>0</v>
      </c>
      <c r="L63" s="1100">
        <f t="shared" si="2"/>
        <v>0</v>
      </c>
      <c r="M63" s="1100">
        <f t="shared" si="1"/>
        <v>1</v>
      </c>
    </row>
    <row r="64" spans="1:13" ht="114.75" customHeight="1" x14ac:dyDescent="0.25">
      <c r="A64" s="229"/>
      <c r="B64" s="893" t="s">
        <v>712</v>
      </c>
      <c r="C64" s="230"/>
      <c r="D64" s="231"/>
      <c r="E64" s="232" t="s">
        <v>245</v>
      </c>
      <c r="F64" s="1028"/>
      <c r="G64" s="233">
        <v>370000</v>
      </c>
      <c r="H64" s="936"/>
      <c r="I64" s="934"/>
      <c r="J64" s="701"/>
      <c r="K64" s="1101"/>
      <c r="L64" s="1101"/>
      <c r="M64" s="1101"/>
    </row>
    <row r="65" spans="1:13" ht="25.5" customHeight="1" x14ac:dyDescent="0.25">
      <c r="A65" s="229"/>
      <c r="B65" s="894"/>
      <c r="C65" s="230"/>
      <c r="D65" s="231"/>
      <c r="E65" s="232" t="s">
        <v>245</v>
      </c>
      <c r="F65" s="1028"/>
      <c r="G65" s="233">
        <v>50000</v>
      </c>
      <c r="H65" s="936"/>
      <c r="I65" s="934"/>
      <c r="J65" s="234" t="s">
        <v>239</v>
      </c>
      <c r="K65" s="1101"/>
      <c r="L65" s="1101"/>
      <c r="M65" s="1101"/>
    </row>
    <row r="66" spans="1:13" x14ac:dyDescent="0.25">
      <c r="A66" s="229"/>
      <c r="B66" s="894"/>
      <c r="C66" s="230"/>
      <c r="D66" s="231"/>
      <c r="E66" s="232" t="s">
        <v>245</v>
      </c>
      <c r="F66" s="1028"/>
      <c r="G66" s="233">
        <v>500000</v>
      </c>
      <c r="H66" s="936"/>
      <c r="I66" s="934"/>
      <c r="J66" s="235" t="s">
        <v>246</v>
      </c>
      <c r="K66" s="1101"/>
      <c r="L66" s="1101"/>
      <c r="M66" s="1101"/>
    </row>
    <row r="67" spans="1:13" x14ac:dyDescent="0.25">
      <c r="A67" s="229"/>
      <c r="B67" s="1112"/>
      <c r="C67" s="230"/>
      <c r="D67" s="231"/>
      <c r="E67" s="232" t="s">
        <v>245</v>
      </c>
      <c r="F67" s="1097"/>
      <c r="G67" s="233">
        <v>1500000</v>
      </c>
      <c r="H67" s="1098"/>
      <c r="I67" s="1099"/>
      <c r="J67" s="235" t="s">
        <v>239</v>
      </c>
      <c r="K67" s="1102"/>
      <c r="L67" s="1102"/>
      <c r="M67" s="1102"/>
    </row>
    <row r="68" spans="1:13" ht="33.75" customHeight="1" x14ac:dyDescent="0.25">
      <c r="A68" s="213"/>
      <c r="B68" s="32"/>
      <c r="C68" s="214"/>
      <c r="D68" s="215"/>
      <c r="E68" s="216" t="s">
        <v>247</v>
      </c>
      <c r="F68" s="31" t="s">
        <v>248</v>
      </c>
      <c r="G68" s="217">
        <v>1950000</v>
      </c>
      <c r="H68" s="661"/>
      <c r="I68" s="218"/>
      <c r="J68" s="702" t="s">
        <v>237</v>
      </c>
      <c r="K68" s="219">
        <f t="shared" ref="K68:K83" si="3">IF(H68&gt;=80%,1,0)</f>
        <v>0</v>
      </c>
      <c r="L68" s="219">
        <f t="shared" si="2"/>
        <v>0</v>
      </c>
      <c r="M68" s="220">
        <f t="shared" ref="M68:M83" si="4">IF(H68&lt;50%,1,0)</f>
        <v>1</v>
      </c>
    </row>
    <row r="69" spans="1:13" ht="60" customHeight="1" x14ac:dyDescent="0.25">
      <c r="A69" s="1005" t="s">
        <v>252</v>
      </c>
      <c r="B69" s="864" t="s">
        <v>253</v>
      </c>
      <c r="C69" s="1007" t="s">
        <v>254</v>
      </c>
      <c r="D69" s="1009"/>
      <c r="E69" s="1011" t="s">
        <v>249</v>
      </c>
      <c r="F69" s="31" t="s">
        <v>250</v>
      </c>
      <c r="G69" s="248">
        <v>500000</v>
      </c>
      <c r="H69" s="883">
        <v>0.314</v>
      </c>
      <c r="I69" s="895"/>
      <c r="J69" s="249" t="s">
        <v>251</v>
      </c>
      <c r="K69" s="921">
        <f t="shared" si="3"/>
        <v>0</v>
      </c>
      <c r="L69" s="921">
        <f t="shared" si="2"/>
        <v>0</v>
      </c>
      <c r="M69" s="921">
        <f t="shared" si="4"/>
        <v>1</v>
      </c>
    </row>
    <row r="70" spans="1:13" ht="25.5" x14ac:dyDescent="0.25">
      <c r="A70" s="1006"/>
      <c r="B70" s="882"/>
      <c r="C70" s="1008"/>
      <c r="D70" s="1010"/>
      <c r="E70" s="1012"/>
      <c r="F70" s="31" t="s">
        <v>255</v>
      </c>
      <c r="G70" s="248">
        <v>100000</v>
      </c>
      <c r="H70" s="884"/>
      <c r="I70" s="896"/>
      <c r="J70" s="250" t="s">
        <v>256</v>
      </c>
      <c r="K70" s="922"/>
      <c r="L70" s="922"/>
      <c r="M70" s="922"/>
    </row>
    <row r="71" spans="1:13" x14ac:dyDescent="0.25">
      <c r="A71" s="1037"/>
      <c r="B71" s="864" t="s">
        <v>261</v>
      </c>
      <c r="C71" s="861"/>
      <c r="D71" s="861"/>
      <c r="E71" s="251" t="s">
        <v>257</v>
      </c>
      <c r="F71" s="1018" t="s">
        <v>258</v>
      </c>
      <c r="G71" s="252">
        <v>500000</v>
      </c>
      <c r="H71" s="883">
        <v>0.5</v>
      </c>
      <c r="I71" s="918"/>
      <c r="J71" s="1020" t="s">
        <v>240</v>
      </c>
      <c r="K71" s="911">
        <f>IF(H71&gt;=80%,1,0)</f>
        <v>0</v>
      </c>
      <c r="L71" s="911">
        <f>(IF(H71&gt;=50%,1,0)*IF(H71&lt;=80%,1,(IF(H71&gt;=80%,0))))</f>
        <v>1</v>
      </c>
      <c r="M71" s="911">
        <f>IF(H71&lt;50%,1,0)</f>
        <v>0</v>
      </c>
    </row>
    <row r="72" spans="1:13" ht="15" customHeight="1" x14ac:dyDescent="0.25">
      <c r="A72" s="1038"/>
      <c r="B72" s="865"/>
      <c r="C72" s="862"/>
      <c r="D72" s="862"/>
      <c r="E72" s="969" t="s">
        <v>120</v>
      </c>
      <c r="F72" s="1019"/>
      <c r="G72" s="252">
        <v>600000</v>
      </c>
      <c r="H72" s="936"/>
      <c r="I72" s="919"/>
      <c r="J72" s="1021"/>
      <c r="K72" s="912"/>
      <c r="L72" s="912"/>
      <c r="M72" s="912"/>
    </row>
    <row r="73" spans="1:13" ht="25.5" x14ac:dyDescent="0.25">
      <c r="A73" s="1038"/>
      <c r="B73" s="865"/>
      <c r="C73" s="862"/>
      <c r="D73" s="862"/>
      <c r="E73" s="970"/>
      <c r="F73" s="31" t="s">
        <v>259</v>
      </c>
      <c r="G73" s="252">
        <v>500000</v>
      </c>
      <c r="H73" s="936"/>
      <c r="I73" s="919"/>
      <c r="J73" s="1021"/>
      <c r="K73" s="912"/>
      <c r="L73" s="912"/>
      <c r="M73" s="912"/>
    </row>
    <row r="74" spans="1:13" x14ac:dyDescent="0.25">
      <c r="A74" s="1038"/>
      <c r="B74" s="865"/>
      <c r="C74" s="862"/>
      <c r="D74" s="862"/>
      <c r="E74" s="254" t="s">
        <v>260</v>
      </c>
      <c r="F74" s="51" t="s">
        <v>261</v>
      </c>
      <c r="G74" s="252">
        <v>300000</v>
      </c>
      <c r="H74" s="936"/>
      <c r="I74" s="919"/>
      <c r="J74" s="1021"/>
      <c r="K74" s="912"/>
      <c r="L74" s="912"/>
      <c r="M74" s="912"/>
    </row>
    <row r="75" spans="1:13" x14ac:dyDescent="0.25">
      <c r="A75" s="1039"/>
      <c r="B75" s="882"/>
      <c r="C75" s="949"/>
      <c r="D75" s="949"/>
      <c r="E75" s="254" t="s">
        <v>262</v>
      </c>
      <c r="F75" s="31" t="s">
        <v>261</v>
      </c>
      <c r="G75" s="252">
        <v>1500000</v>
      </c>
      <c r="H75" s="884"/>
      <c r="I75" s="920"/>
      <c r="J75" s="1022"/>
      <c r="K75" s="913"/>
      <c r="L75" s="913"/>
      <c r="M75" s="913"/>
    </row>
    <row r="76" spans="1:13" ht="108" customHeight="1" x14ac:dyDescent="0.25">
      <c r="A76" s="269" t="s">
        <v>233</v>
      </c>
      <c r="B76" s="673" t="s">
        <v>263</v>
      </c>
      <c r="C76" s="270" t="s">
        <v>264</v>
      </c>
      <c r="D76" s="271"/>
      <c r="E76" s="272" t="s">
        <v>265</v>
      </c>
      <c r="F76" s="31" t="s">
        <v>266</v>
      </c>
      <c r="G76" s="247">
        <v>1000000</v>
      </c>
      <c r="H76" s="669">
        <v>0.5</v>
      </c>
      <c r="I76" s="273"/>
      <c r="J76" s="778" t="s">
        <v>267</v>
      </c>
      <c r="K76" s="786">
        <f t="shared" si="3"/>
        <v>0</v>
      </c>
      <c r="L76" s="786">
        <f t="shared" ref="L76:L83" si="5">(IF(H76&gt;=50%,1,0)*IF(H76&lt;=80%,1,(IF(H76&gt;=80%,0))))</f>
        <v>1</v>
      </c>
      <c r="M76" s="786">
        <f t="shared" si="4"/>
        <v>0</v>
      </c>
    </row>
    <row r="77" spans="1:13" ht="135.75" customHeight="1" x14ac:dyDescent="0.25">
      <c r="A77" s="757" t="s">
        <v>268</v>
      </c>
      <c r="B77" s="32" t="s">
        <v>269</v>
      </c>
      <c r="C77" s="214" t="s">
        <v>270</v>
      </c>
      <c r="D77" s="758"/>
      <c r="E77" s="216" t="s">
        <v>265</v>
      </c>
      <c r="F77" s="31" t="s">
        <v>271</v>
      </c>
      <c r="G77" s="217">
        <v>450000</v>
      </c>
      <c r="H77" s="47">
        <v>0</v>
      </c>
      <c r="I77" s="218"/>
      <c r="J77" s="759"/>
      <c r="K77" s="220">
        <f t="shared" si="3"/>
        <v>0</v>
      </c>
      <c r="L77" s="220">
        <f t="shared" si="5"/>
        <v>0</v>
      </c>
      <c r="M77" s="220">
        <f t="shared" si="4"/>
        <v>1</v>
      </c>
    </row>
    <row r="78" spans="1:13" ht="15" customHeight="1" x14ac:dyDescent="0.25">
      <c r="A78" s="983"/>
      <c r="B78" s="864"/>
      <c r="C78" s="986"/>
      <c r="D78" s="989"/>
      <c r="E78" s="244" t="s">
        <v>76</v>
      </c>
      <c r="F78" s="864" t="s">
        <v>744</v>
      </c>
      <c r="G78" s="245">
        <v>600000</v>
      </c>
      <c r="H78" s="883">
        <v>0.5</v>
      </c>
      <c r="I78" s="901"/>
      <c r="J78" s="898" t="s">
        <v>745</v>
      </c>
      <c r="K78" s="897">
        <f>IF(H80&gt;=80%,1,0)</f>
        <v>0</v>
      </c>
      <c r="L78" s="897">
        <f>(IF(H78&gt;=50%,1,0)*IF(H78&lt;=80%,1,(IF(H78&gt;=80%,0))))</f>
        <v>1</v>
      </c>
      <c r="M78" s="897">
        <f>IF(H78&lt;50%,1,0)</f>
        <v>0</v>
      </c>
    </row>
    <row r="79" spans="1:13" x14ac:dyDescent="0.25">
      <c r="A79" s="984"/>
      <c r="B79" s="865"/>
      <c r="C79" s="987"/>
      <c r="D79" s="990"/>
      <c r="E79" s="244" t="s">
        <v>272</v>
      </c>
      <c r="F79" s="1028"/>
      <c r="G79" s="245">
        <v>600000</v>
      </c>
      <c r="H79" s="936"/>
      <c r="I79" s="902"/>
      <c r="J79" s="899"/>
      <c r="K79" s="897"/>
      <c r="L79" s="897"/>
      <c r="M79" s="897"/>
    </row>
    <row r="80" spans="1:13" x14ac:dyDescent="0.25">
      <c r="A80" s="984"/>
      <c r="B80" s="865"/>
      <c r="C80" s="987"/>
      <c r="D80" s="990"/>
      <c r="E80" s="244" t="s">
        <v>273</v>
      </c>
      <c r="F80" s="1028"/>
      <c r="G80" s="245">
        <v>600000</v>
      </c>
      <c r="H80" s="936"/>
      <c r="I80" s="902"/>
      <c r="J80" s="899"/>
      <c r="K80" s="897"/>
      <c r="L80" s="897"/>
      <c r="M80" s="897"/>
    </row>
    <row r="81" spans="1:13" x14ac:dyDescent="0.25">
      <c r="A81" s="984"/>
      <c r="B81" s="865"/>
      <c r="C81" s="987"/>
      <c r="D81" s="990"/>
      <c r="E81" s="244" t="s">
        <v>274</v>
      </c>
      <c r="F81" s="1028"/>
      <c r="G81" s="245">
        <v>100000</v>
      </c>
      <c r="H81" s="936"/>
      <c r="I81" s="902"/>
      <c r="J81" s="899"/>
      <c r="K81" s="897"/>
      <c r="L81" s="897"/>
      <c r="M81" s="897"/>
    </row>
    <row r="82" spans="1:13" x14ac:dyDescent="0.25">
      <c r="A82" s="985"/>
      <c r="B82" s="882"/>
      <c r="C82" s="988"/>
      <c r="D82" s="991"/>
      <c r="E82" s="244" t="s">
        <v>274</v>
      </c>
      <c r="F82" s="1029"/>
      <c r="G82" s="245">
        <v>1000000</v>
      </c>
      <c r="H82" s="884"/>
      <c r="I82" s="903"/>
      <c r="J82" s="900"/>
      <c r="K82" s="897"/>
      <c r="L82" s="897"/>
      <c r="M82" s="897"/>
    </row>
    <row r="83" spans="1:13" ht="78.75" customHeight="1" x14ac:dyDescent="0.25">
      <c r="A83" s="52" t="s">
        <v>275</v>
      </c>
      <c r="B83" s="32" t="s">
        <v>276</v>
      </c>
      <c r="C83" s="122" t="s">
        <v>277</v>
      </c>
      <c r="D83" s="53"/>
      <c r="E83" s="48" t="s">
        <v>278</v>
      </c>
      <c r="F83" s="31" t="s">
        <v>279</v>
      </c>
      <c r="G83" s="49">
        <v>1600000</v>
      </c>
      <c r="H83" s="47">
        <v>0</v>
      </c>
      <c r="I83" s="30"/>
      <c r="J83" s="246" t="s">
        <v>239</v>
      </c>
      <c r="K83" s="787">
        <f t="shared" si="3"/>
        <v>0</v>
      </c>
      <c r="L83" s="787">
        <f t="shared" si="5"/>
        <v>0</v>
      </c>
      <c r="M83" s="123">
        <f t="shared" si="4"/>
        <v>1</v>
      </c>
    </row>
    <row r="84" spans="1:13" x14ac:dyDescent="0.25">
      <c r="A84" s="971"/>
      <c r="B84" s="864" t="s">
        <v>283</v>
      </c>
      <c r="C84" s="974"/>
      <c r="D84" s="977"/>
      <c r="E84" s="980" t="s">
        <v>280</v>
      </c>
      <c r="F84" s="31" t="s">
        <v>281</v>
      </c>
      <c r="G84" s="241">
        <v>140000</v>
      </c>
      <c r="H84" s="883">
        <v>0.5</v>
      </c>
      <c r="I84" s="929"/>
      <c r="J84" s="923" t="s">
        <v>746</v>
      </c>
      <c r="K84" s="906">
        <f>IF(H84&gt;=80%,1,0)</f>
        <v>0</v>
      </c>
      <c r="L84" s="906">
        <f>(IF(H84&gt;=50%,1,0)*IF(H84&lt;=80%,1,(IF(H84&gt;=80%,0))))</f>
        <v>1</v>
      </c>
      <c r="M84" s="906">
        <f>IF(H84&lt;50%,1,0)</f>
        <v>0</v>
      </c>
    </row>
    <row r="85" spans="1:13" ht="45" customHeight="1" x14ac:dyDescent="0.25">
      <c r="A85" s="972"/>
      <c r="B85" s="865"/>
      <c r="C85" s="975"/>
      <c r="D85" s="978"/>
      <c r="E85" s="981"/>
      <c r="F85" s="31" t="s">
        <v>282</v>
      </c>
      <c r="G85" s="241">
        <v>150000</v>
      </c>
      <c r="H85" s="936"/>
      <c r="I85" s="930"/>
      <c r="J85" s="924"/>
      <c r="K85" s="906"/>
      <c r="L85" s="906"/>
      <c r="M85" s="906"/>
    </row>
    <row r="86" spans="1:13" x14ac:dyDescent="0.25">
      <c r="A86" s="973"/>
      <c r="B86" s="882"/>
      <c r="C86" s="976"/>
      <c r="D86" s="979"/>
      <c r="E86" s="982"/>
      <c r="F86" s="31" t="s">
        <v>283</v>
      </c>
      <c r="G86" s="241">
        <v>1180000</v>
      </c>
      <c r="H86" s="884"/>
      <c r="I86" s="931"/>
      <c r="J86" s="925"/>
      <c r="K86" s="906"/>
      <c r="L86" s="906"/>
      <c r="M86" s="906"/>
    </row>
    <row r="87" spans="1:13" ht="127.5" customHeight="1" x14ac:dyDescent="0.25">
      <c r="A87" s="1040" t="s">
        <v>747</v>
      </c>
      <c r="B87" s="864" t="s">
        <v>713</v>
      </c>
      <c r="C87" s="1042"/>
      <c r="D87" s="1045"/>
      <c r="E87" s="1048" t="s">
        <v>284</v>
      </c>
      <c r="F87" s="864" t="s">
        <v>285</v>
      </c>
      <c r="G87" s="240">
        <v>2500000</v>
      </c>
      <c r="H87" s="883">
        <v>0.5</v>
      </c>
      <c r="I87" s="926"/>
      <c r="J87" s="888" t="s">
        <v>286</v>
      </c>
      <c r="K87" s="905">
        <f>IF(H87&gt;=80%,1,0)</f>
        <v>0</v>
      </c>
      <c r="L87" s="905">
        <f>(IF(H87&gt;=50%,1,0)*IF(H87&lt;=80%,1,(IF(H87&gt;=80%,0))))</f>
        <v>1</v>
      </c>
      <c r="M87" s="905">
        <f>IF(H87&lt;50%,1,0)</f>
        <v>0</v>
      </c>
    </row>
    <row r="88" spans="1:13" ht="39" customHeight="1" x14ac:dyDescent="0.25">
      <c r="A88" s="1041"/>
      <c r="B88" s="882"/>
      <c r="C88" s="1043"/>
      <c r="D88" s="1046"/>
      <c r="E88" s="1049"/>
      <c r="F88" s="865"/>
      <c r="G88" s="240">
        <v>160000</v>
      </c>
      <c r="H88" s="936"/>
      <c r="I88" s="927"/>
      <c r="J88" s="889"/>
      <c r="K88" s="905"/>
      <c r="L88" s="905"/>
      <c r="M88" s="905"/>
    </row>
    <row r="89" spans="1:13" ht="36" customHeight="1" x14ac:dyDescent="0.25">
      <c r="A89" s="1040" t="s">
        <v>748</v>
      </c>
      <c r="B89" s="864" t="s">
        <v>276</v>
      </c>
      <c r="C89" s="1043"/>
      <c r="D89" s="1046"/>
      <c r="E89" s="1049"/>
      <c r="F89" s="865"/>
      <c r="G89" s="240">
        <v>160000</v>
      </c>
      <c r="H89" s="936"/>
      <c r="I89" s="927"/>
      <c r="J89" s="889"/>
      <c r="K89" s="905"/>
      <c r="L89" s="905"/>
      <c r="M89" s="905"/>
    </row>
    <row r="90" spans="1:13" ht="66.75" customHeight="1" x14ac:dyDescent="0.25">
      <c r="A90" s="1041"/>
      <c r="B90" s="882"/>
      <c r="C90" s="1044"/>
      <c r="D90" s="1047"/>
      <c r="E90" s="1050"/>
      <c r="F90" s="31" t="s">
        <v>287</v>
      </c>
      <c r="G90" s="240">
        <v>1000000</v>
      </c>
      <c r="H90" s="884"/>
      <c r="I90" s="928"/>
      <c r="J90" s="890"/>
      <c r="K90" s="905"/>
      <c r="L90" s="905"/>
      <c r="M90" s="905"/>
    </row>
    <row r="91" spans="1:13" ht="72.75" customHeight="1" x14ac:dyDescent="0.25">
      <c r="A91" s="236" t="s">
        <v>288</v>
      </c>
      <c r="B91" s="32" t="s">
        <v>714</v>
      </c>
      <c r="C91" s="995"/>
      <c r="D91" s="998"/>
      <c r="E91" s="992" t="s">
        <v>289</v>
      </c>
      <c r="F91" s="31" t="s">
        <v>290</v>
      </c>
      <c r="G91" s="233">
        <v>250000</v>
      </c>
      <c r="H91" s="883">
        <v>1</v>
      </c>
      <c r="I91" s="933"/>
      <c r="J91" s="937"/>
      <c r="K91" s="904">
        <f>IF(H91&gt;=80%,1,0)</f>
        <v>1</v>
      </c>
      <c r="L91" s="904">
        <f>(IF(H91&gt;=50%,1,0)*IF(H91&lt;=80%,1,(IF(H91&gt;=80%,0))))</f>
        <v>0</v>
      </c>
      <c r="M91" s="904">
        <f>IF(H91&lt;50%,1,0)</f>
        <v>0</v>
      </c>
    </row>
    <row r="92" spans="1:13" ht="79.5" customHeight="1" x14ac:dyDescent="0.25">
      <c r="A92" s="1025" t="s">
        <v>291</v>
      </c>
      <c r="B92" s="864" t="s">
        <v>715</v>
      </c>
      <c r="C92" s="996"/>
      <c r="D92" s="999"/>
      <c r="E92" s="993"/>
      <c r="F92" s="31" t="s">
        <v>292</v>
      </c>
      <c r="G92" s="233">
        <v>500000</v>
      </c>
      <c r="H92" s="936"/>
      <c r="I92" s="934"/>
      <c r="J92" s="938"/>
      <c r="K92" s="904"/>
      <c r="L92" s="904"/>
      <c r="M92" s="904"/>
    </row>
    <row r="93" spans="1:13" ht="36.75" customHeight="1" x14ac:dyDescent="0.25">
      <c r="A93" s="1026"/>
      <c r="B93" s="865"/>
      <c r="C93" s="996"/>
      <c r="D93" s="999"/>
      <c r="E93" s="993"/>
      <c r="F93" s="31" t="s">
        <v>293</v>
      </c>
      <c r="G93" s="233">
        <v>75000</v>
      </c>
      <c r="H93" s="936"/>
      <c r="I93" s="934"/>
      <c r="J93" s="938"/>
      <c r="K93" s="904"/>
      <c r="L93" s="904"/>
      <c r="M93" s="904"/>
    </row>
    <row r="94" spans="1:13" ht="41.25" customHeight="1" x14ac:dyDescent="0.25">
      <c r="A94" s="1027"/>
      <c r="B94" s="882"/>
      <c r="C94" s="997"/>
      <c r="D94" s="1000"/>
      <c r="E94" s="994"/>
      <c r="F94" s="31" t="s">
        <v>294</v>
      </c>
      <c r="G94" s="233">
        <v>80000</v>
      </c>
      <c r="H94" s="884"/>
      <c r="I94" s="935"/>
      <c r="J94" s="939"/>
      <c r="K94" s="904"/>
      <c r="L94" s="904"/>
      <c r="M94" s="904"/>
    </row>
    <row r="95" spans="1:13" ht="51" x14ac:dyDescent="0.25">
      <c r="A95" s="1051" t="s">
        <v>295</v>
      </c>
      <c r="B95" s="864" t="s">
        <v>299</v>
      </c>
      <c r="C95" s="1053" t="s">
        <v>296</v>
      </c>
      <c r="D95" s="1055"/>
      <c r="E95" s="237" t="s">
        <v>297</v>
      </c>
      <c r="F95" s="31" t="s">
        <v>298</v>
      </c>
      <c r="G95" s="238">
        <v>750000</v>
      </c>
      <c r="H95" s="883">
        <v>0</v>
      </c>
      <c r="I95" s="1057"/>
      <c r="J95" s="1023" t="s">
        <v>749</v>
      </c>
      <c r="K95" s="932">
        <f>IF(H95&gt;=80%,1,0)</f>
        <v>0</v>
      </c>
      <c r="L95" s="932">
        <f>(IF(H95&gt;=50%,1,0)*IF(H95&lt;=80%,1,(IF(H95&gt;=80%,0))))</f>
        <v>0</v>
      </c>
      <c r="M95" s="932">
        <f>IF(H95&lt;50%,1,0)</f>
        <v>1</v>
      </c>
    </row>
    <row r="96" spans="1:13" ht="76.5" customHeight="1" x14ac:dyDescent="0.25">
      <c r="A96" s="1052"/>
      <c r="B96" s="882"/>
      <c r="C96" s="1054"/>
      <c r="D96" s="1056"/>
      <c r="E96" s="237" t="s">
        <v>300</v>
      </c>
      <c r="F96" s="31" t="s">
        <v>301</v>
      </c>
      <c r="G96" s="238">
        <v>750000</v>
      </c>
      <c r="H96" s="884"/>
      <c r="I96" s="1058"/>
      <c r="J96" s="1024"/>
      <c r="K96" s="932"/>
      <c r="L96" s="932"/>
      <c r="M96" s="932"/>
    </row>
    <row r="97" spans="1:13" ht="15.75" thickBot="1" x14ac:dyDescent="0.3">
      <c r="A97" s="54"/>
      <c r="B97" s="55"/>
      <c r="C97" s="56"/>
      <c r="D97" s="57"/>
      <c r="E97" s="58"/>
      <c r="F97" s="656"/>
      <c r="G97" s="59"/>
      <c r="H97" s="36"/>
      <c r="I97" s="36"/>
      <c r="J97" s="36"/>
      <c r="K97" s="30"/>
      <c r="L97" s="30"/>
      <c r="M97" s="30"/>
    </row>
    <row r="98" spans="1:13" ht="33.75" customHeight="1" thickBot="1" x14ac:dyDescent="0.3">
      <c r="A98" s="1013" t="s">
        <v>302</v>
      </c>
      <c r="B98" s="1014"/>
      <c r="C98" s="28"/>
      <c r="D98" s="28"/>
      <c r="E98" s="28"/>
      <c r="F98" s="90"/>
      <c r="G98" s="36"/>
      <c r="H98" s="1015" t="s">
        <v>4</v>
      </c>
      <c r="I98" s="1016"/>
      <c r="J98" s="1017"/>
      <c r="K98" s="226"/>
      <c r="L98" s="226"/>
      <c r="M98" s="226"/>
    </row>
    <row r="99" spans="1:13" ht="52.5" customHeight="1" thickBot="1" x14ac:dyDescent="0.3">
      <c r="A99" s="23" t="s">
        <v>5</v>
      </c>
      <c r="B99" s="676" t="s">
        <v>6</v>
      </c>
      <c r="C99" s="23" t="s">
        <v>7</v>
      </c>
      <c r="D99" s="23" t="s">
        <v>8</v>
      </c>
      <c r="E99" s="23" t="s">
        <v>9</v>
      </c>
      <c r="F99" s="657" t="s">
        <v>65</v>
      </c>
      <c r="G99" s="42" t="s">
        <v>11</v>
      </c>
      <c r="H99" s="21" t="s">
        <v>12</v>
      </c>
      <c r="I99" s="60" t="s">
        <v>13</v>
      </c>
      <c r="J99" s="2" t="s">
        <v>14</v>
      </c>
      <c r="K99" s="788" t="s">
        <v>15</v>
      </c>
      <c r="L99" s="788" t="s">
        <v>16</v>
      </c>
      <c r="M99" s="788" t="s">
        <v>17</v>
      </c>
    </row>
    <row r="100" spans="1:13" ht="18" customHeight="1" x14ac:dyDescent="0.25">
      <c r="A100" s="1030" t="s">
        <v>303</v>
      </c>
      <c r="B100" s="1032" t="s">
        <v>304</v>
      </c>
      <c r="C100" s="1035" t="s">
        <v>305</v>
      </c>
      <c r="D100" s="1001" t="s">
        <v>306</v>
      </c>
      <c r="E100" s="254" t="s">
        <v>307</v>
      </c>
      <c r="F100" s="1036" t="s">
        <v>308</v>
      </c>
      <c r="G100" s="252">
        <v>1000000</v>
      </c>
      <c r="H100" s="962">
        <v>0.01</v>
      </c>
      <c r="I100" s="255">
        <v>0</v>
      </c>
      <c r="J100" s="907"/>
      <c r="K100" s="910">
        <v>0</v>
      </c>
      <c r="L100" s="910">
        <v>0</v>
      </c>
      <c r="M100" s="910">
        <v>1</v>
      </c>
    </row>
    <row r="101" spans="1:13" x14ac:dyDescent="0.25">
      <c r="A101" s="1031"/>
      <c r="B101" s="1033"/>
      <c r="C101" s="862"/>
      <c r="D101" s="1002"/>
      <c r="E101" s="254" t="s">
        <v>114</v>
      </c>
      <c r="F101" s="865"/>
      <c r="G101" s="252">
        <v>500000</v>
      </c>
      <c r="H101" s="1004"/>
      <c r="I101" s="256">
        <v>219904</v>
      </c>
      <c r="J101" s="908"/>
      <c r="K101" s="910"/>
      <c r="L101" s="910"/>
      <c r="M101" s="910"/>
    </row>
    <row r="102" spans="1:13" x14ac:dyDescent="0.25">
      <c r="A102" s="1031"/>
      <c r="B102" s="1033"/>
      <c r="C102" s="862"/>
      <c r="D102" s="1002"/>
      <c r="E102" s="254" t="s">
        <v>309</v>
      </c>
      <c r="F102" s="865"/>
      <c r="G102" s="252">
        <v>2000000</v>
      </c>
      <c r="H102" s="1004"/>
      <c r="I102" s="256">
        <v>0</v>
      </c>
      <c r="J102" s="908"/>
      <c r="K102" s="910"/>
      <c r="L102" s="910"/>
      <c r="M102" s="910"/>
    </row>
    <row r="103" spans="1:13" x14ac:dyDescent="0.25">
      <c r="A103" s="1031"/>
      <c r="B103" s="1033"/>
      <c r="C103" s="862"/>
      <c r="D103" s="1002"/>
      <c r="E103" s="254" t="s">
        <v>236</v>
      </c>
      <c r="F103" s="865"/>
      <c r="G103" s="252">
        <v>2000000</v>
      </c>
      <c r="H103" s="1004"/>
      <c r="I103" s="256">
        <v>23000</v>
      </c>
      <c r="J103" s="908"/>
      <c r="K103" s="910"/>
      <c r="L103" s="910"/>
      <c r="M103" s="910"/>
    </row>
    <row r="104" spans="1:13" x14ac:dyDescent="0.25">
      <c r="A104" s="1031"/>
      <c r="B104" s="1033"/>
      <c r="C104" s="862"/>
      <c r="D104" s="1002"/>
      <c r="E104" s="254" t="s">
        <v>310</v>
      </c>
      <c r="F104" s="865"/>
      <c r="G104" s="252">
        <v>500000</v>
      </c>
      <c r="H104" s="1004"/>
      <c r="I104" s="256">
        <v>0</v>
      </c>
      <c r="J104" s="908"/>
      <c r="K104" s="910"/>
      <c r="L104" s="910"/>
      <c r="M104" s="910"/>
    </row>
    <row r="105" spans="1:13" ht="15" customHeight="1" x14ac:dyDescent="0.25">
      <c r="A105" s="1031"/>
      <c r="B105" s="1033"/>
      <c r="C105" s="862"/>
      <c r="D105" s="1002"/>
      <c r="E105" s="254" t="s">
        <v>243</v>
      </c>
      <c r="F105" s="865"/>
      <c r="G105" s="252">
        <v>2000000</v>
      </c>
      <c r="H105" s="1004"/>
      <c r="I105" s="256">
        <v>0</v>
      </c>
      <c r="J105" s="908"/>
      <c r="K105" s="910"/>
      <c r="L105" s="910"/>
      <c r="M105" s="910"/>
    </row>
    <row r="106" spans="1:13" x14ac:dyDescent="0.25">
      <c r="A106" s="1031"/>
      <c r="B106" s="1033"/>
      <c r="C106" s="862"/>
      <c r="D106" s="1002"/>
      <c r="E106" s="251" t="s">
        <v>249</v>
      </c>
      <c r="F106" s="865"/>
      <c r="G106" s="252">
        <v>2000000</v>
      </c>
      <c r="H106" s="1004"/>
      <c r="I106" s="256">
        <v>62610</v>
      </c>
      <c r="J106" s="908"/>
      <c r="K106" s="910"/>
      <c r="L106" s="910"/>
      <c r="M106" s="910"/>
    </row>
    <row r="107" spans="1:13" x14ac:dyDescent="0.25">
      <c r="A107" s="1031"/>
      <c r="B107" s="1033"/>
      <c r="C107" s="862"/>
      <c r="D107" s="1002"/>
      <c r="E107" s="251" t="s">
        <v>273</v>
      </c>
      <c r="F107" s="865"/>
      <c r="G107" s="252">
        <v>1000000</v>
      </c>
      <c r="H107" s="1004"/>
      <c r="I107" s="256">
        <v>0</v>
      </c>
      <c r="J107" s="908"/>
      <c r="K107" s="910"/>
      <c r="L107" s="910"/>
      <c r="M107" s="910"/>
    </row>
    <row r="108" spans="1:13" x14ac:dyDescent="0.25">
      <c r="A108" s="970"/>
      <c r="B108" s="1034"/>
      <c r="C108" s="949"/>
      <c r="D108" s="1003"/>
      <c r="E108" s="251" t="s">
        <v>274</v>
      </c>
      <c r="F108" s="882"/>
      <c r="G108" s="252">
        <v>600000</v>
      </c>
      <c r="H108" s="963"/>
      <c r="I108" s="256">
        <v>0</v>
      </c>
      <c r="J108" s="909"/>
      <c r="K108" s="910"/>
      <c r="L108" s="910"/>
      <c r="M108" s="910"/>
    </row>
    <row r="109" spans="1:13" ht="63.75" customHeight="1" x14ac:dyDescent="0.25">
      <c r="A109" s="958" t="s">
        <v>312</v>
      </c>
      <c r="B109" s="966" t="s">
        <v>313</v>
      </c>
      <c r="C109" s="964" t="s">
        <v>314</v>
      </c>
      <c r="D109" s="960" t="s">
        <v>315</v>
      </c>
      <c r="E109" s="880" t="s">
        <v>316</v>
      </c>
      <c r="F109" s="864" t="s">
        <v>311</v>
      </c>
      <c r="G109" s="257">
        <v>35000</v>
      </c>
      <c r="H109" s="962">
        <v>0.05</v>
      </c>
      <c r="I109" s="258">
        <v>5575</v>
      </c>
      <c r="J109" s="877"/>
      <c r="K109" s="879">
        <v>0</v>
      </c>
      <c r="L109" s="879">
        <v>0</v>
      </c>
      <c r="M109" s="879">
        <v>1</v>
      </c>
    </row>
    <row r="110" spans="1:13" x14ac:dyDescent="0.25">
      <c r="A110" s="959"/>
      <c r="B110" s="967"/>
      <c r="C110" s="965"/>
      <c r="D110" s="961"/>
      <c r="E110" s="881"/>
      <c r="F110" s="882"/>
      <c r="G110" s="257">
        <v>1000000</v>
      </c>
      <c r="H110" s="963"/>
      <c r="I110" s="258">
        <v>200000</v>
      </c>
      <c r="J110" s="878"/>
      <c r="K110" s="879"/>
      <c r="L110" s="879"/>
      <c r="M110" s="879"/>
    </row>
    <row r="111" spans="1:13" ht="127.5" customHeight="1" x14ac:dyDescent="0.25">
      <c r="A111" s="748" t="s">
        <v>317</v>
      </c>
      <c r="B111" s="31" t="s">
        <v>718</v>
      </c>
      <c r="C111" s="749" t="s">
        <v>318</v>
      </c>
      <c r="D111" s="750" t="s">
        <v>319</v>
      </c>
      <c r="E111" s="751" t="s">
        <v>45</v>
      </c>
      <c r="F111" s="618" t="s">
        <v>320</v>
      </c>
      <c r="G111" s="217">
        <v>1250000</v>
      </c>
      <c r="H111" s="670">
        <v>0</v>
      </c>
      <c r="I111" s="752">
        <v>0</v>
      </c>
      <c r="J111" s="779"/>
      <c r="K111" s="220">
        <v>0</v>
      </c>
      <c r="L111" s="220">
        <v>0</v>
      </c>
      <c r="M111" s="220">
        <v>1</v>
      </c>
    </row>
    <row r="112" spans="1:13" x14ac:dyDescent="0.25">
      <c r="A112" s="1087"/>
      <c r="B112" s="1089"/>
      <c r="C112" s="259"/>
      <c r="D112" s="260"/>
      <c r="E112" s="261" t="s">
        <v>45</v>
      </c>
      <c r="F112" s="864" t="s">
        <v>321</v>
      </c>
      <c r="G112" s="262">
        <v>2000000</v>
      </c>
      <c r="H112" s="962">
        <v>7.0000000000000007E-2</v>
      </c>
      <c r="I112" s="263">
        <v>6570</v>
      </c>
      <c r="J112" s="780"/>
      <c r="K112" s="1076">
        <f t="shared" ref="K112" si="6">IF(H112&gt;=80%,1,0)</f>
        <v>0</v>
      </c>
      <c r="L112" s="1076">
        <f t="shared" ref="L112" si="7">(IF(H112&gt;=50%,1,0)*IF(H112&lt;=80%,1,(IF(H112&gt;=80%,0))))</f>
        <v>0</v>
      </c>
      <c r="M112" s="1076">
        <v>1</v>
      </c>
    </row>
    <row r="113" spans="1:13" x14ac:dyDescent="0.25">
      <c r="A113" s="1088"/>
      <c r="B113" s="1090"/>
      <c r="C113" s="264"/>
      <c r="D113" s="260"/>
      <c r="E113" s="261" t="s">
        <v>23</v>
      </c>
      <c r="F113" s="865"/>
      <c r="G113" s="262">
        <v>500000</v>
      </c>
      <c r="H113" s="1004"/>
      <c r="I113" s="263">
        <v>0</v>
      </c>
      <c r="J113" s="780"/>
      <c r="K113" s="1076"/>
      <c r="L113" s="1076"/>
      <c r="M113" s="1076"/>
    </row>
    <row r="114" spans="1:13" x14ac:dyDescent="0.25">
      <c r="A114" s="1088"/>
      <c r="B114" s="1090"/>
      <c r="C114" s="264"/>
      <c r="D114" s="260"/>
      <c r="E114" s="261" t="s">
        <v>40</v>
      </c>
      <c r="F114" s="865"/>
      <c r="G114" s="262">
        <v>90000</v>
      </c>
      <c r="H114" s="1004"/>
      <c r="I114" s="263">
        <v>0</v>
      </c>
      <c r="J114" s="780"/>
      <c r="K114" s="1076"/>
      <c r="L114" s="1076"/>
      <c r="M114" s="1076"/>
    </row>
    <row r="115" spans="1:13" x14ac:dyDescent="0.25">
      <c r="A115" s="1088"/>
      <c r="B115" s="1090"/>
      <c r="C115" s="264"/>
      <c r="D115" s="260"/>
      <c r="E115" s="261" t="s">
        <v>48</v>
      </c>
      <c r="F115" s="865"/>
      <c r="G115" s="262">
        <v>8170000</v>
      </c>
      <c r="H115" s="1004"/>
      <c r="I115" s="263">
        <v>10000</v>
      </c>
      <c r="J115" s="780"/>
      <c r="K115" s="1076"/>
      <c r="L115" s="1076"/>
      <c r="M115" s="1076"/>
    </row>
    <row r="116" spans="1:13" x14ac:dyDescent="0.25">
      <c r="A116" s="1088"/>
      <c r="B116" s="1090"/>
      <c r="C116" s="264"/>
      <c r="D116" s="260"/>
      <c r="E116" s="261" t="s">
        <v>322</v>
      </c>
      <c r="F116" s="865"/>
      <c r="G116" s="262">
        <v>300000</v>
      </c>
      <c r="H116" s="1004"/>
      <c r="I116" s="263">
        <v>0</v>
      </c>
      <c r="J116" s="780"/>
      <c r="K116" s="1076"/>
      <c r="L116" s="1076"/>
      <c r="M116" s="1076"/>
    </row>
    <row r="117" spans="1:13" x14ac:dyDescent="0.25">
      <c r="A117" s="1088"/>
      <c r="B117" s="1090"/>
      <c r="C117" s="264"/>
      <c r="D117" s="260"/>
      <c r="E117" s="261" t="s">
        <v>322</v>
      </c>
      <c r="F117" s="865"/>
      <c r="G117" s="262">
        <v>200000</v>
      </c>
      <c r="H117" s="1004"/>
      <c r="I117" s="263">
        <v>0</v>
      </c>
      <c r="J117" s="780"/>
      <c r="K117" s="1076"/>
      <c r="L117" s="1076"/>
      <c r="M117" s="1076"/>
    </row>
    <row r="118" spans="1:13" x14ac:dyDescent="0.25">
      <c r="A118" s="1088"/>
      <c r="B118" s="1090"/>
      <c r="C118" s="264"/>
      <c r="D118" s="260"/>
      <c r="E118" s="261" t="s">
        <v>323</v>
      </c>
      <c r="F118" s="865"/>
      <c r="G118" s="262">
        <v>10000000</v>
      </c>
      <c r="H118" s="1004"/>
      <c r="I118" s="263">
        <v>1614694</v>
      </c>
      <c r="J118" s="780"/>
      <c r="K118" s="1076"/>
      <c r="L118" s="1076"/>
      <c r="M118" s="1076"/>
    </row>
    <row r="119" spans="1:13" x14ac:dyDescent="0.25">
      <c r="A119" s="1088"/>
      <c r="B119" s="1090"/>
      <c r="C119" s="264"/>
      <c r="D119" s="260"/>
      <c r="E119" s="261" t="s">
        <v>93</v>
      </c>
      <c r="F119" s="865"/>
      <c r="G119" s="262">
        <v>500000</v>
      </c>
      <c r="H119" s="1004"/>
      <c r="I119" s="263">
        <v>0</v>
      </c>
      <c r="J119" s="780"/>
      <c r="K119" s="1076"/>
      <c r="L119" s="1076"/>
      <c r="M119" s="1076"/>
    </row>
    <row r="120" spans="1:13" x14ac:dyDescent="0.25">
      <c r="A120" s="1088"/>
      <c r="B120" s="1090"/>
      <c r="C120" s="264"/>
      <c r="D120" s="260"/>
      <c r="E120" s="261" t="s">
        <v>324</v>
      </c>
      <c r="F120" s="865"/>
      <c r="G120" s="262">
        <v>1000000</v>
      </c>
      <c r="H120" s="1004"/>
      <c r="I120" s="263">
        <v>127248</v>
      </c>
      <c r="J120" s="780"/>
      <c r="K120" s="1076"/>
      <c r="L120" s="1076"/>
      <c r="M120" s="1076"/>
    </row>
    <row r="121" spans="1:13" x14ac:dyDescent="0.25">
      <c r="A121" s="1088"/>
      <c r="B121" s="1090"/>
      <c r="C121" s="264"/>
      <c r="D121" s="260"/>
      <c r="E121" s="261" t="s">
        <v>96</v>
      </c>
      <c r="F121" s="865"/>
      <c r="G121" s="262">
        <v>200000</v>
      </c>
      <c r="H121" s="1004"/>
      <c r="I121" s="263">
        <v>0</v>
      </c>
      <c r="J121" s="780"/>
      <c r="K121" s="1076"/>
      <c r="L121" s="1076"/>
      <c r="M121" s="1076"/>
    </row>
    <row r="122" spans="1:13" x14ac:dyDescent="0.25">
      <c r="A122" s="1088"/>
      <c r="B122" s="1090"/>
      <c r="C122" s="264"/>
      <c r="D122" s="260"/>
      <c r="E122" s="265" t="s">
        <v>29</v>
      </c>
      <c r="F122" s="865"/>
      <c r="G122" s="262">
        <v>2000000</v>
      </c>
      <c r="H122" s="1004"/>
      <c r="I122" s="263">
        <v>0</v>
      </c>
      <c r="J122" s="780"/>
      <c r="K122" s="1076"/>
      <c r="L122" s="1076"/>
      <c r="M122" s="1076"/>
    </row>
    <row r="123" spans="1:13" x14ac:dyDescent="0.25">
      <c r="A123" s="1088"/>
      <c r="B123" s="1090"/>
      <c r="C123" s="264"/>
      <c r="D123" s="260"/>
      <c r="E123" s="265" t="s">
        <v>29</v>
      </c>
      <c r="F123" s="865"/>
      <c r="G123" s="262">
        <v>120000</v>
      </c>
      <c r="H123" s="1004"/>
      <c r="I123" s="263">
        <v>0</v>
      </c>
      <c r="J123" s="780"/>
      <c r="K123" s="1076"/>
      <c r="L123" s="1076"/>
      <c r="M123" s="1076"/>
    </row>
    <row r="124" spans="1:13" x14ac:dyDescent="0.25">
      <c r="A124" s="1088"/>
      <c r="B124" s="1090"/>
      <c r="C124" s="264"/>
      <c r="D124" s="260"/>
      <c r="E124" s="265" t="s">
        <v>29</v>
      </c>
      <c r="F124" s="865"/>
      <c r="G124" s="262">
        <v>700000</v>
      </c>
      <c r="H124" s="1004"/>
      <c r="I124" s="263">
        <v>0</v>
      </c>
      <c r="J124" s="780"/>
      <c r="K124" s="1076"/>
      <c r="L124" s="1076"/>
      <c r="M124" s="1076"/>
    </row>
    <row r="125" spans="1:13" x14ac:dyDescent="0.25">
      <c r="A125" s="1088"/>
      <c r="B125" s="1090"/>
      <c r="C125" s="264"/>
      <c r="D125" s="260"/>
      <c r="E125" s="265" t="s">
        <v>37</v>
      </c>
      <c r="F125" s="865"/>
      <c r="G125" s="262">
        <v>1000000</v>
      </c>
      <c r="H125" s="1004"/>
      <c r="I125" s="263">
        <v>201674</v>
      </c>
      <c r="J125" s="780"/>
      <c r="K125" s="1076"/>
      <c r="L125" s="1076"/>
      <c r="M125" s="1076"/>
    </row>
    <row r="126" spans="1:13" x14ac:dyDescent="0.25">
      <c r="A126" s="1088"/>
      <c r="B126" s="1091"/>
      <c r="C126" s="264"/>
      <c r="D126" s="260"/>
      <c r="E126" s="265" t="s">
        <v>37</v>
      </c>
      <c r="F126" s="866"/>
      <c r="G126" s="262">
        <v>190000</v>
      </c>
      <c r="H126" s="1086"/>
      <c r="I126" s="263">
        <v>0</v>
      </c>
      <c r="J126" s="780"/>
      <c r="K126" s="1076"/>
      <c r="L126" s="1076"/>
      <c r="M126" s="1076"/>
    </row>
    <row r="127" spans="1:13" ht="26.25" x14ac:dyDescent="0.25">
      <c r="A127" s="954"/>
      <c r="B127" s="864"/>
      <c r="C127" s="968"/>
      <c r="D127" s="968"/>
      <c r="E127" s="703" t="s">
        <v>325</v>
      </c>
      <c r="F127" s="51" t="s">
        <v>750</v>
      </c>
      <c r="G127" s="267">
        <v>59000000</v>
      </c>
      <c r="H127" s="670">
        <v>1.0576796906779662</v>
      </c>
      <c r="I127" s="268">
        <v>62403101.75</v>
      </c>
      <c r="J127" s="1092" t="s">
        <v>753</v>
      </c>
      <c r="K127" s="704">
        <f>IF(H128&gt;=80%,1,0)</f>
        <v>1</v>
      </c>
      <c r="L127" s="704">
        <f>(IF(H128&gt;=50%,1,0)*IF(H128&lt;=80%,1,(IF(H128&gt;=80%,0))))</f>
        <v>0</v>
      </c>
      <c r="M127" s="704">
        <v>0</v>
      </c>
    </row>
    <row r="128" spans="1:13" x14ac:dyDescent="0.25">
      <c r="A128" s="955"/>
      <c r="B128" s="882"/>
      <c r="C128" s="968"/>
      <c r="D128" s="968"/>
      <c r="E128" s="703" t="s">
        <v>751</v>
      </c>
      <c r="F128" s="51" t="s">
        <v>752</v>
      </c>
      <c r="G128" s="267">
        <v>2000000</v>
      </c>
      <c r="H128" s="670">
        <v>4.7618398499999994</v>
      </c>
      <c r="I128" s="268">
        <v>9523679.6999999993</v>
      </c>
      <c r="J128" s="1093"/>
      <c r="K128" s="704">
        <v>1</v>
      </c>
      <c r="L128" s="704">
        <v>0</v>
      </c>
      <c r="M128" s="704">
        <v>0</v>
      </c>
    </row>
    <row r="129" spans="1:15" ht="44.25" customHeight="1" thickBot="1" x14ac:dyDescent="0.3">
      <c r="A129" s="62" t="s">
        <v>5</v>
      </c>
      <c r="B129" s="44" t="s">
        <v>6</v>
      </c>
      <c r="C129" s="63" t="s">
        <v>7</v>
      </c>
      <c r="D129" s="63" t="s">
        <v>8</v>
      </c>
      <c r="E129" s="63" t="s">
        <v>9</v>
      </c>
      <c r="F129" s="658" t="s">
        <v>10</v>
      </c>
      <c r="G129" s="64" t="s">
        <v>11</v>
      </c>
      <c r="H129" s="1077" t="s">
        <v>4</v>
      </c>
      <c r="I129" s="1078"/>
      <c r="J129" s="1079"/>
      <c r="K129" s="226"/>
      <c r="L129" s="226"/>
      <c r="M129" s="226"/>
    </row>
    <row r="130" spans="1:15" ht="60" customHeight="1" x14ac:dyDescent="0.25">
      <c r="A130" s="1080" t="s">
        <v>326</v>
      </c>
      <c r="B130" s="1080"/>
      <c r="C130" s="679"/>
      <c r="D130" s="680"/>
      <c r="E130" s="679"/>
      <c r="F130" s="65"/>
      <c r="G130" s="679"/>
      <c r="H130" s="21" t="s">
        <v>12</v>
      </c>
      <c r="I130" s="60" t="s">
        <v>13</v>
      </c>
      <c r="J130" s="2" t="s">
        <v>14</v>
      </c>
      <c r="K130" s="788" t="s">
        <v>15</v>
      </c>
      <c r="L130" s="788" t="s">
        <v>16</v>
      </c>
      <c r="M130" s="788" t="s">
        <v>17</v>
      </c>
    </row>
    <row r="131" spans="1:15" ht="160.5" customHeight="1" x14ac:dyDescent="0.25">
      <c r="A131" s="274" t="s">
        <v>327</v>
      </c>
      <c r="B131" s="620" t="s">
        <v>328</v>
      </c>
      <c r="C131" s="275" t="s">
        <v>329</v>
      </c>
      <c r="D131" s="276">
        <v>1</v>
      </c>
      <c r="E131" s="277" t="s">
        <v>330</v>
      </c>
      <c r="F131" s="610" t="s">
        <v>331</v>
      </c>
      <c r="G131" s="278" t="s">
        <v>330</v>
      </c>
      <c r="H131" s="66">
        <v>1</v>
      </c>
      <c r="I131" s="279"/>
      <c r="J131" s="781" t="s">
        <v>332</v>
      </c>
      <c r="K131" s="281">
        <f t="shared" ref="K131:K139" si="8">IF(H131&gt;=80%,1,0)</f>
        <v>1</v>
      </c>
      <c r="L131" s="281">
        <f t="shared" ref="L131:L139" si="9">(IF(H131&gt;=50%,1,0)*IF(H131&lt;=80%,1,(IF(H131&gt;=80%,0))))</f>
        <v>0</v>
      </c>
      <c r="M131" s="281">
        <f t="shared" ref="M131:M139" si="10">IF(H131&lt;50%,1,0)</f>
        <v>0</v>
      </c>
      <c r="O131" s="282" t="s">
        <v>688</v>
      </c>
    </row>
    <row r="132" spans="1:15" ht="39.75" customHeight="1" x14ac:dyDescent="0.25">
      <c r="A132" s="760"/>
      <c r="B132" s="32"/>
      <c r="C132" s="760"/>
      <c r="D132" s="724"/>
      <c r="E132" s="761" t="s">
        <v>114</v>
      </c>
      <c r="F132" s="610" t="s">
        <v>333</v>
      </c>
      <c r="G132" s="762">
        <v>11000000</v>
      </c>
      <c r="H132" s="66">
        <v>1</v>
      </c>
      <c r="I132" s="639"/>
      <c r="J132" s="782"/>
      <c r="K132" s="646">
        <f t="shared" si="8"/>
        <v>1</v>
      </c>
      <c r="L132" s="646">
        <f t="shared" si="9"/>
        <v>0</v>
      </c>
      <c r="M132" s="646">
        <f t="shared" si="10"/>
        <v>0</v>
      </c>
    </row>
    <row r="133" spans="1:15" ht="76.5" customHeight="1" x14ac:dyDescent="0.25">
      <c r="A133" s="950" t="s">
        <v>334</v>
      </c>
      <c r="B133" s="864" t="s">
        <v>689</v>
      </c>
      <c r="C133" s="950" t="s">
        <v>335</v>
      </c>
      <c r="D133" s="952">
        <v>1</v>
      </c>
      <c r="E133" s="283" t="s">
        <v>236</v>
      </c>
      <c r="F133" s="943" t="s">
        <v>336</v>
      </c>
      <c r="G133" s="284">
        <v>5750000</v>
      </c>
      <c r="H133" s="67">
        <v>0</v>
      </c>
      <c r="I133" s="1082">
        <v>0</v>
      </c>
      <c r="J133" s="1084" t="s">
        <v>337</v>
      </c>
      <c r="K133" s="1072">
        <v>0</v>
      </c>
      <c r="L133" s="1072">
        <v>0</v>
      </c>
      <c r="M133" s="1072">
        <v>1</v>
      </c>
    </row>
    <row r="134" spans="1:15" x14ac:dyDescent="0.25">
      <c r="A134" s="951"/>
      <c r="B134" s="882"/>
      <c r="C134" s="951"/>
      <c r="D134" s="953"/>
      <c r="E134" s="285"/>
      <c r="F134" s="1081"/>
      <c r="G134" s="286"/>
      <c r="H134" s="68"/>
      <c r="I134" s="1083"/>
      <c r="J134" s="1085"/>
      <c r="K134" s="1072"/>
      <c r="L134" s="1072"/>
      <c r="M134" s="1072"/>
    </row>
    <row r="135" spans="1:15" ht="36.75" customHeight="1" x14ac:dyDescent="0.25">
      <c r="A135" s="31"/>
      <c r="B135" s="31"/>
      <c r="C135" s="31"/>
      <c r="D135" s="119"/>
      <c r="E135" s="35" t="s">
        <v>29</v>
      </c>
      <c r="F135" s="93" t="s">
        <v>338</v>
      </c>
      <c r="G135" s="39">
        <v>3000000</v>
      </c>
      <c r="H135" s="69">
        <v>0</v>
      </c>
      <c r="I135" s="30"/>
      <c r="J135" s="783" t="s">
        <v>337</v>
      </c>
      <c r="K135" s="123">
        <f t="shared" si="8"/>
        <v>0</v>
      </c>
      <c r="L135" s="787">
        <f t="shared" si="9"/>
        <v>0</v>
      </c>
      <c r="M135" s="123">
        <f t="shared" si="10"/>
        <v>1</v>
      </c>
    </row>
    <row r="136" spans="1:15" ht="76.5" customHeight="1" x14ac:dyDescent="0.25">
      <c r="A136" s="954" t="s">
        <v>339</v>
      </c>
      <c r="B136" s="864" t="s">
        <v>340</v>
      </c>
      <c r="C136" s="954" t="s">
        <v>341</v>
      </c>
      <c r="D136" s="956">
        <v>1</v>
      </c>
      <c r="E136" s="1094" t="s">
        <v>342</v>
      </c>
      <c r="F136" s="943" t="s">
        <v>343</v>
      </c>
      <c r="G136" s="288">
        <v>1200000</v>
      </c>
      <c r="H136" s="945">
        <v>0</v>
      </c>
      <c r="I136" s="947"/>
      <c r="J136" s="1073" t="s">
        <v>337</v>
      </c>
      <c r="K136" s="1075">
        <f t="shared" si="8"/>
        <v>0</v>
      </c>
      <c r="L136" s="1075">
        <f t="shared" si="9"/>
        <v>0</v>
      </c>
      <c r="M136" s="1075">
        <f t="shared" si="10"/>
        <v>1</v>
      </c>
    </row>
    <row r="137" spans="1:15" x14ac:dyDescent="0.25">
      <c r="A137" s="955"/>
      <c r="B137" s="882"/>
      <c r="C137" s="955"/>
      <c r="D137" s="957"/>
      <c r="E137" s="1095"/>
      <c r="F137" s="944"/>
      <c r="G137" s="289"/>
      <c r="H137" s="946"/>
      <c r="I137" s="948"/>
      <c r="J137" s="1074"/>
      <c r="K137" s="1075"/>
      <c r="L137" s="1075"/>
      <c r="M137" s="1075"/>
    </row>
    <row r="138" spans="1:15" ht="64.5" customHeight="1" x14ac:dyDescent="0.25">
      <c r="A138" s="291" t="s">
        <v>345</v>
      </c>
      <c r="B138" s="31" t="s">
        <v>346</v>
      </c>
      <c r="C138" s="292" t="s">
        <v>347</v>
      </c>
      <c r="D138" s="293">
        <v>1</v>
      </c>
      <c r="E138" s="294" t="s">
        <v>348</v>
      </c>
      <c r="F138" s="70" t="s">
        <v>349</v>
      </c>
      <c r="G138" s="295">
        <v>350000</v>
      </c>
      <c r="H138" s="69">
        <v>0</v>
      </c>
      <c r="I138" s="296"/>
      <c r="J138" s="784" t="s">
        <v>350</v>
      </c>
      <c r="K138" s="297">
        <f t="shared" si="8"/>
        <v>0</v>
      </c>
      <c r="L138" s="297">
        <f t="shared" si="9"/>
        <v>0</v>
      </c>
      <c r="M138" s="297">
        <f t="shared" si="10"/>
        <v>1</v>
      </c>
    </row>
    <row r="139" spans="1:15" ht="36.75" customHeight="1" x14ac:dyDescent="0.25">
      <c r="A139" s="253"/>
      <c r="B139" s="31"/>
      <c r="C139" s="200"/>
      <c r="D139" s="298"/>
      <c r="E139" s="299" t="s">
        <v>351</v>
      </c>
      <c r="F139" s="31" t="s">
        <v>352</v>
      </c>
      <c r="G139" s="300">
        <v>2000000</v>
      </c>
      <c r="H139" s="71">
        <v>0</v>
      </c>
      <c r="I139" s="301"/>
      <c r="J139" s="785" t="s">
        <v>353</v>
      </c>
      <c r="K139" s="729">
        <f t="shared" si="8"/>
        <v>0</v>
      </c>
      <c r="L139" s="729">
        <f t="shared" si="9"/>
        <v>0</v>
      </c>
      <c r="M139" s="729">
        <f t="shared" si="10"/>
        <v>1</v>
      </c>
    </row>
    <row r="140" spans="1:15" ht="25.5" customHeight="1" thickBot="1" x14ac:dyDescent="0.3">
      <c r="A140" s="841" t="s">
        <v>354</v>
      </c>
      <c r="B140" s="841"/>
      <c r="C140" s="28"/>
      <c r="D140" s="28"/>
      <c r="E140" s="28"/>
      <c r="F140" s="90"/>
      <c r="G140" s="36"/>
      <c r="H140" s="1015" t="s">
        <v>4</v>
      </c>
      <c r="I140" s="1016"/>
      <c r="J140" s="1017"/>
      <c r="K140" s="226"/>
      <c r="L140" s="226"/>
      <c r="M140" s="226"/>
    </row>
    <row r="141" spans="1:15" ht="49.5" customHeight="1" thickBot="1" x14ac:dyDescent="0.3">
      <c r="A141" s="23" t="s">
        <v>5</v>
      </c>
      <c r="B141" s="23" t="s">
        <v>6</v>
      </c>
      <c r="C141" s="23" t="s">
        <v>7</v>
      </c>
      <c r="D141" s="23" t="s">
        <v>8</v>
      </c>
      <c r="E141" s="23" t="s">
        <v>9</v>
      </c>
      <c r="F141" s="657" t="s">
        <v>65</v>
      </c>
      <c r="G141" s="42" t="s">
        <v>11</v>
      </c>
      <c r="H141" s="1" t="s">
        <v>12</v>
      </c>
      <c r="I141" s="60" t="s">
        <v>13</v>
      </c>
      <c r="J141" s="2" t="s">
        <v>14</v>
      </c>
      <c r="K141" s="788" t="s">
        <v>15</v>
      </c>
      <c r="L141" s="788" t="s">
        <v>16</v>
      </c>
      <c r="M141" s="788" t="s">
        <v>17</v>
      </c>
    </row>
    <row r="142" spans="1:15" ht="104.25" customHeight="1" x14ac:dyDescent="0.25">
      <c r="A142" s="1064" t="s">
        <v>355</v>
      </c>
      <c r="B142" s="618" t="s">
        <v>356</v>
      </c>
      <c r="C142" s="1035" t="s">
        <v>357</v>
      </c>
      <c r="D142" s="1067">
        <v>1</v>
      </c>
      <c r="E142" s="200" t="s">
        <v>316</v>
      </c>
      <c r="F142" s="610" t="s">
        <v>358</v>
      </c>
      <c r="G142" s="252">
        <v>450000</v>
      </c>
      <c r="H142" s="302">
        <v>0.22</v>
      </c>
      <c r="I142" s="861"/>
      <c r="J142" s="1068" t="s">
        <v>754</v>
      </c>
      <c r="K142" s="1071">
        <f t="shared" ref="K142" si="11">IF(H142&gt;=80%,1,0)</f>
        <v>0</v>
      </c>
      <c r="L142" s="910">
        <f t="shared" ref="L142" si="12">(IF(H142&gt;=50%,1,0)*IF(H142&lt;=80%,1,(IF(H142&gt;=80%,0))))</f>
        <v>0</v>
      </c>
      <c r="M142" s="910">
        <f t="shared" ref="M142" si="13">IF(H142&lt;50%,1,0)</f>
        <v>1</v>
      </c>
    </row>
    <row r="143" spans="1:15" ht="124.5" customHeight="1" x14ac:dyDescent="0.25">
      <c r="A143" s="1065"/>
      <c r="B143" s="677" t="s">
        <v>359</v>
      </c>
      <c r="C143" s="862"/>
      <c r="D143" s="854"/>
      <c r="E143" s="303" t="s">
        <v>310</v>
      </c>
      <c r="F143" s="611" t="s">
        <v>360</v>
      </c>
      <c r="G143" s="252">
        <v>120000</v>
      </c>
      <c r="H143" s="302">
        <v>0.25</v>
      </c>
      <c r="I143" s="862"/>
      <c r="J143" s="1069"/>
      <c r="K143" s="1071"/>
      <c r="L143" s="910"/>
      <c r="M143" s="910"/>
    </row>
    <row r="144" spans="1:15" ht="67.5" customHeight="1" x14ac:dyDescent="0.25">
      <c r="A144" s="1066"/>
      <c r="B144" s="677" t="s">
        <v>361</v>
      </c>
      <c r="C144" s="863"/>
      <c r="D144" s="855"/>
      <c r="E144" s="199" t="s">
        <v>37</v>
      </c>
      <c r="F144" s="610" t="s">
        <v>362</v>
      </c>
      <c r="G144" s="252">
        <v>20000</v>
      </c>
      <c r="H144" s="302">
        <v>0</v>
      </c>
      <c r="I144" s="949"/>
      <c r="J144" s="1070"/>
      <c r="K144" s="1071"/>
      <c r="L144" s="910"/>
      <c r="M144" s="910"/>
    </row>
    <row r="145" spans="1:13" ht="35.25" customHeight="1" thickBot="1" x14ac:dyDescent="0.3">
      <c r="A145" s="1014" t="s">
        <v>363</v>
      </c>
      <c r="B145" s="1014"/>
      <c r="C145" s="28"/>
      <c r="D145" s="28"/>
      <c r="E145" s="28"/>
      <c r="F145" s="90"/>
      <c r="G145" s="36"/>
      <c r="H145" s="1059" t="s">
        <v>4</v>
      </c>
      <c r="I145" s="1060"/>
      <c r="J145" s="1061"/>
      <c r="K145" s="226"/>
      <c r="L145" s="226"/>
      <c r="M145" s="226"/>
    </row>
    <row r="146" spans="1:13" ht="60.75" customHeight="1" x14ac:dyDescent="0.25">
      <c r="A146" s="24" t="s">
        <v>5</v>
      </c>
      <c r="B146" s="678" t="s">
        <v>6</v>
      </c>
      <c r="C146" s="72" t="s">
        <v>7</v>
      </c>
      <c r="D146" s="24" t="s">
        <v>8</v>
      </c>
      <c r="E146" s="24" t="s">
        <v>9</v>
      </c>
      <c r="F146" s="655" t="s">
        <v>10</v>
      </c>
      <c r="G146" s="24" t="s">
        <v>11</v>
      </c>
      <c r="H146" s="1" t="s">
        <v>12</v>
      </c>
      <c r="I146" s="60" t="s">
        <v>13</v>
      </c>
      <c r="J146" s="2" t="s">
        <v>14</v>
      </c>
      <c r="K146" s="788" t="s">
        <v>15</v>
      </c>
      <c r="L146" s="788" t="s">
        <v>16</v>
      </c>
      <c r="M146" s="788" t="s">
        <v>17</v>
      </c>
    </row>
    <row r="147" spans="1:13" ht="71.25" customHeight="1" x14ac:dyDescent="0.25">
      <c r="A147" s="304" t="s">
        <v>364</v>
      </c>
      <c r="B147" s="50" t="s">
        <v>365</v>
      </c>
      <c r="C147" s="305" t="s">
        <v>366</v>
      </c>
      <c r="D147" s="305" t="s">
        <v>367</v>
      </c>
      <c r="E147" s="306" t="s">
        <v>247</v>
      </c>
      <c r="F147" s="659" t="s">
        <v>368</v>
      </c>
      <c r="G147" s="305" t="s">
        <v>369</v>
      </c>
      <c r="H147" s="661">
        <v>1</v>
      </c>
      <c r="I147" s="307"/>
      <c r="J147" s="789"/>
      <c r="K147" s="308">
        <f t="shared" ref="K147" si="14">IF(H147&gt;=80%,1,0)</f>
        <v>1</v>
      </c>
      <c r="L147" s="308">
        <f t="shared" ref="L147" si="15">(IF(H147&gt;=50%,1,0)*IF(H147&lt;=80%,1,(IF(H147&gt;=80%,0))))</f>
        <v>0</v>
      </c>
      <c r="M147" s="308">
        <f t="shared" ref="M147" si="16">IF(H147&lt;50%,1,0)</f>
        <v>0</v>
      </c>
    </row>
    <row r="148" spans="1:13" ht="28.5" customHeight="1" x14ac:dyDescent="0.25">
      <c r="A148" s="36"/>
      <c r="B148" s="36"/>
      <c r="C148" s="36"/>
      <c r="D148" s="36"/>
      <c r="E148" s="36"/>
      <c r="F148" s="1062"/>
      <c r="G148" s="36"/>
      <c r="H148" s="36"/>
      <c r="I148" s="36"/>
      <c r="J148" s="123" t="s">
        <v>139</v>
      </c>
      <c r="K148" s="727">
        <f>SUM(K9:K147)</f>
        <v>8</v>
      </c>
      <c r="L148" s="727">
        <f>SUM(L9:L147)</f>
        <v>5</v>
      </c>
      <c r="M148" s="727">
        <f>SUM(M9:M147)</f>
        <v>21</v>
      </c>
    </row>
    <row r="149" spans="1:13" x14ac:dyDescent="0.25">
      <c r="A149" s="36"/>
      <c r="B149" s="36"/>
      <c r="C149" s="36"/>
      <c r="D149" s="36"/>
      <c r="E149" s="36"/>
      <c r="F149" s="1063"/>
      <c r="G149" s="36"/>
      <c r="H149" s="36"/>
      <c r="I149" s="36"/>
      <c r="J149" s="36"/>
      <c r="K149" s="36"/>
      <c r="L149" s="36"/>
      <c r="M149" s="36"/>
    </row>
    <row r="150" spans="1:13" x14ac:dyDescent="0.25">
      <c r="A150" s="36"/>
      <c r="B150" s="36"/>
      <c r="C150" s="36"/>
      <c r="D150" s="36"/>
      <c r="E150" s="36"/>
      <c r="F150" s="1063"/>
      <c r="G150" s="36"/>
      <c r="H150" s="36"/>
      <c r="I150" s="36"/>
      <c r="J150" s="36"/>
      <c r="K150" s="36"/>
      <c r="L150" s="36"/>
      <c r="M150" s="36"/>
    </row>
    <row r="151" spans="1:13" x14ac:dyDescent="0.25">
      <c r="A151" s="76" t="s">
        <v>370</v>
      </c>
      <c r="B151" s="36"/>
      <c r="C151" s="36"/>
      <c r="D151" s="36"/>
      <c r="E151" s="76" t="s">
        <v>142</v>
      </c>
      <c r="F151" s="1063"/>
      <c r="G151" s="36"/>
      <c r="H151" s="36"/>
      <c r="I151" s="36"/>
      <c r="J151" s="36"/>
      <c r="K151" s="36"/>
      <c r="L151" s="36"/>
      <c r="M151" s="36"/>
    </row>
    <row r="152" spans="1:13" ht="15.75" thickBot="1" x14ac:dyDescent="0.3">
      <c r="A152" s="36"/>
      <c r="B152" s="36"/>
      <c r="C152" s="36"/>
      <c r="D152" s="36"/>
      <c r="E152" s="76"/>
      <c r="F152" s="36"/>
      <c r="G152" s="36"/>
      <c r="H152" s="36"/>
      <c r="I152" s="36"/>
      <c r="J152" s="36"/>
      <c r="K152" s="36"/>
      <c r="L152" s="36"/>
      <c r="M152" s="36"/>
    </row>
    <row r="153" spans="1:13" ht="15.75" thickBot="1" x14ac:dyDescent="0.3">
      <c r="A153" s="36"/>
      <c r="B153" s="36"/>
      <c r="C153" s="36"/>
      <c r="D153" s="36"/>
      <c r="E153" s="76"/>
      <c r="F153" s="36"/>
      <c r="G153" s="36"/>
      <c r="H153" s="36"/>
      <c r="I153" s="36"/>
      <c r="J153" s="77" t="s">
        <v>143</v>
      </c>
      <c r="K153" s="78">
        <f>M148+L148+K148</f>
        <v>34</v>
      </c>
      <c r="L153" s="79">
        <v>1</v>
      </c>
      <c r="M153" s="36"/>
    </row>
    <row r="154" spans="1:13" x14ac:dyDescent="0.25">
      <c r="A154" s="36"/>
      <c r="B154" s="36"/>
      <c r="C154" s="36"/>
      <c r="D154" s="36"/>
      <c r="E154" s="76" t="s">
        <v>144</v>
      </c>
      <c r="F154" s="36"/>
      <c r="G154" s="36"/>
      <c r="H154" s="36"/>
      <c r="I154" s="36"/>
      <c r="J154" s="36"/>
      <c r="K154" s="36"/>
      <c r="L154" s="124"/>
      <c r="M154" s="36"/>
    </row>
    <row r="155" spans="1:13" x14ac:dyDescent="0.25">
      <c r="A155" s="36"/>
      <c r="B155" s="36"/>
      <c r="C155" s="36"/>
      <c r="D155" s="36"/>
      <c r="E155" s="76"/>
      <c r="F155" s="36"/>
      <c r="G155" s="36"/>
      <c r="H155" s="36"/>
      <c r="I155" s="36"/>
      <c r="J155" s="80" t="s">
        <v>145</v>
      </c>
      <c r="K155" s="81">
        <v>8</v>
      </c>
      <c r="L155" s="79">
        <v>0.23</v>
      </c>
      <c r="M155" s="36"/>
    </row>
    <row r="156" spans="1:13" x14ac:dyDescent="0.25">
      <c r="A156" s="36"/>
      <c r="B156" s="36"/>
      <c r="C156" s="36"/>
      <c r="D156" s="36"/>
      <c r="E156" s="76"/>
      <c r="F156" s="36"/>
      <c r="G156" s="36"/>
      <c r="H156" s="36"/>
      <c r="I156" s="36"/>
      <c r="J156" s="82" t="s">
        <v>146</v>
      </c>
      <c r="K156" s="83">
        <v>5</v>
      </c>
      <c r="L156" s="79">
        <f>5/34</f>
        <v>0.14705882352941177</v>
      </c>
      <c r="M156" s="36"/>
    </row>
    <row r="157" spans="1:13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82" t="s">
        <v>147</v>
      </c>
      <c r="K157" s="84">
        <v>21</v>
      </c>
      <c r="L157" s="79">
        <f>21/34</f>
        <v>0.61764705882352944</v>
      </c>
      <c r="M157" s="36"/>
    </row>
  </sheetData>
  <mergeCells count="207">
    <mergeCell ref="A44:A47"/>
    <mergeCell ref="B44:B47"/>
    <mergeCell ref="A52:A54"/>
    <mergeCell ref="B52:B54"/>
    <mergeCell ref="F87:F89"/>
    <mergeCell ref="A1:G1"/>
    <mergeCell ref="A2:G2"/>
    <mergeCell ref="A5:A6"/>
    <mergeCell ref="B5:G5"/>
    <mergeCell ref="B6:G6"/>
    <mergeCell ref="A9:A37"/>
    <mergeCell ref="B20:B37"/>
    <mergeCell ref="A7:B7"/>
    <mergeCell ref="A4:J4"/>
    <mergeCell ref="A3:J3"/>
    <mergeCell ref="C20:C37"/>
    <mergeCell ref="D20:D37"/>
    <mergeCell ref="H7:J7"/>
    <mergeCell ref="B9:B19"/>
    <mergeCell ref="C9:C19"/>
    <mergeCell ref="D9:D19"/>
    <mergeCell ref="F52:F54"/>
    <mergeCell ref="H52:H54"/>
    <mergeCell ref="I52:I54"/>
    <mergeCell ref="K52:K54"/>
    <mergeCell ref="L52:L54"/>
    <mergeCell ref="M52:M54"/>
    <mergeCell ref="C44:C47"/>
    <mergeCell ref="D44:D47"/>
    <mergeCell ref="F44:F47"/>
    <mergeCell ref="C52:C54"/>
    <mergeCell ref="D52:D54"/>
    <mergeCell ref="E52:E54"/>
    <mergeCell ref="K9:K48"/>
    <mergeCell ref="M55:M61"/>
    <mergeCell ref="F63:F67"/>
    <mergeCell ref="H63:H67"/>
    <mergeCell ref="I63:I67"/>
    <mergeCell ref="K63:K67"/>
    <mergeCell ref="L63:L67"/>
    <mergeCell ref="M63:M67"/>
    <mergeCell ref="A55:A61"/>
    <mergeCell ref="B55:B61"/>
    <mergeCell ref="C55:C61"/>
    <mergeCell ref="D55:D61"/>
    <mergeCell ref="F55:F61"/>
    <mergeCell ref="I55:I61"/>
    <mergeCell ref="B64:B67"/>
    <mergeCell ref="K55:K61"/>
    <mergeCell ref="L133:L134"/>
    <mergeCell ref="M133:M134"/>
    <mergeCell ref="J136:J137"/>
    <mergeCell ref="K136:K137"/>
    <mergeCell ref="L136:L137"/>
    <mergeCell ref="M136:M137"/>
    <mergeCell ref="M112:M126"/>
    <mergeCell ref="H129:J129"/>
    <mergeCell ref="A130:B130"/>
    <mergeCell ref="F133:F134"/>
    <mergeCell ref="I133:I134"/>
    <mergeCell ref="J133:J134"/>
    <mergeCell ref="K133:K134"/>
    <mergeCell ref="F112:F126"/>
    <mergeCell ref="H112:H126"/>
    <mergeCell ref="K112:K126"/>
    <mergeCell ref="L112:L126"/>
    <mergeCell ref="B127:B128"/>
    <mergeCell ref="C127:C128"/>
    <mergeCell ref="A112:A126"/>
    <mergeCell ref="A127:A128"/>
    <mergeCell ref="B112:B126"/>
    <mergeCell ref="J127:J128"/>
    <mergeCell ref="E136:E137"/>
    <mergeCell ref="L142:L144"/>
    <mergeCell ref="M142:M144"/>
    <mergeCell ref="A145:B145"/>
    <mergeCell ref="H145:J145"/>
    <mergeCell ref="F148:F151"/>
    <mergeCell ref="A140:B140"/>
    <mergeCell ref="H140:J140"/>
    <mergeCell ref="A142:A144"/>
    <mergeCell ref="C142:C144"/>
    <mergeCell ref="D142:D144"/>
    <mergeCell ref="J142:J144"/>
    <mergeCell ref="K142:K144"/>
    <mergeCell ref="A100:A108"/>
    <mergeCell ref="B100:B108"/>
    <mergeCell ref="C100:C108"/>
    <mergeCell ref="F100:F108"/>
    <mergeCell ref="A71:A75"/>
    <mergeCell ref="B71:B75"/>
    <mergeCell ref="C71:C75"/>
    <mergeCell ref="L71:L75"/>
    <mergeCell ref="M95:M96"/>
    <mergeCell ref="A87:A88"/>
    <mergeCell ref="A89:A90"/>
    <mergeCell ref="B87:B88"/>
    <mergeCell ref="B89:B90"/>
    <mergeCell ref="C87:C90"/>
    <mergeCell ref="D87:D90"/>
    <mergeCell ref="E87:E90"/>
    <mergeCell ref="H87:H90"/>
    <mergeCell ref="M91:M94"/>
    <mergeCell ref="A95:A96"/>
    <mergeCell ref="B95:B96"/>
    <mergeCell ref="C95:C96"/>
    <mergeCell ref="D95:D96"/>
    <mergeCell ref="H95:H96"/>
    <mergeCell ref="I95:I96"/>
    <mergeCell ref="A69:A70"/>
    <mergeCell ref="B69:B70"/>
    <mergeCell ref="C69:C70"/>
    <mergeCell ref="D69:D70"/>
    <mergeCell ref="E69:E70"/>
    <mergeCell ref="A98:B98"/>
    <mergeCell ref="H98:J98"/>
    <mergeCell ref="F71:F72"/>
    <mergeCell ref="J71:J75"/>
    <mergeCell ref="J95:J96"/>
    <mergeCell ref="A92:A94"/>
    <mergeCell ref="B92:B94"/>
    <mergeCell ref="F78:F82"/>
    <mergeCell ref="H78:H82"/>
    <mergeCell ref="A109:A110"/>
    <mergeCell ref="D109:D110"/>
    <mergeCell ref="H109:H110"/>
    <mergeCell ref="C109:C110"/>
    <mergeCell ref="B109:B110"/>
    <mergeCell ref="D127:D128"/>
    <mergeCell ref="D71:D75"/>
    <mergeCell ref="H71:H75"/>
    <mergeCell ref="E72:E73"/>
    <mergeCell ref="A84:A86"/>
    <mergeCell ref="B84:B86"/>
    <mergeCell ref="C84:C86"/>
    <mergeCell ref="D84:D86"/>
    <mergeCell ref="E84:E86"/>
    <mergeCell ref="H84:H86"/>
    <mergeCell ref="A78:A82"/>
    <mergeCell ref="B78:B82"/>
    <mergeCell ref="C78:C82"/>
    <mergeCell ref="D78:D82"/>
    <mergeCell ref="E91:E94"/>
    <mergeCell ref="C91:C94"/>
    <mergeCell ref="D91:D94"/>
    <mergeCell ref="D100:D108"/>
    <mergeCell ref="H100:H108"/>
    <mergeCell ref="F136:F137"/>
    <mergeCell ref="H136:H137"/>
    <mergeCell ref="I136:I137"/>
    <mergeCell ref="I142:I144"/>
    <mergeCell ref="A133:A134"/>
    <mergeCell ref="B133:B134"/>
    <mergeCell ref="C133:C134"/>
    <mergeCell ref="D133:D134"/>
    <mergeCell ref="A136:A137"/>
    <mergeCell ref="B136:B137"/>
    <mergeCell ref="C136:C137"/>
    <mergeCell ref="D136:D137"/>
    <mergeCell ref="J100:J108"/>
    <mergeCell ref="K100:K108"/>
    <mergeCell ref="L100:L108"/>
    <mergeCell ref="M100:M108"/>
    <mergeCell ref="M71:M75"/>
    <mergeCell ref="E49:E50"/>
    <mergeCell ref="D49:D50"/>
    <mergeCell ref="I71:I75"/>
    <mergeCell ref="K69:K70"/>
    <mergeCell ref="L69:L70"/>
    <mergeCell ref="M69:M70"/>
    <mergeCell ref="J84:J86"/>
    <mergeCell ref="I87:I90"/>
    <mergeCell ref="K87:K90"/>
    <mergeCell ref="I84:I86"/>
    <mergeCell ref="L95:L96"/>
    <mergeCell ref="I91:I94"/>
    <mergeCell ref="H91:H94"/>
    <mergeCell ref="J91:J94"/>
    <mergeCell ref="K91:K94"/>
    <mergeCell ref="K71:K75"/>
    <mergeCell ref="K95:K96"/>
    <mergeCell ref="K78:K82"/>
    <mergeCell ref="L55:L61"/>
    <mergeCell ref="C7:G7"/>
    <mergeCell ref="J109:J110"/>
    <mergeCell ref="K109:K110"/>
    <mergeCell ref="L109:L110"/>
    <mergeCell ref="M109:M110"/>
    <mergeCell ref="E109:E110"/>
    <mergeCell ref="F109:F110"/>
    <mergeCell ref="H69:H70"/>
    <mergeCell ref="J9:J15"/>
    <mergeCell ref="J87:J90"/>
    <mergeCell ref="L9:L43"/>
    <mergeCell ref="M9:M43"/>
    <mergeCell ref="F49:F50"/>
    <mergeCell ref="I69:I70"/>
    <mergeCell ref="M78:M82"/>
    <mergeCell ref="J78:J82"/>
    <mergeCell ref="I78:I82"/>
    <mergeCell ref="L78:L82"/>
    <mergeCell ref="L91:L94"/>
    <mergeCell ref="L87:L90"/>
    <mergeCell ref="M87:M90"/>
    <mergeCell ref="K84:K86"/>
    <mergeCell ref="L84:L86"/>
    <mergeCell ref="M84:M8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CC76-85B9-4D5F-9935-EEF8A68E3587}">
  <sheetPr>
    <tabColor theme="9" tint="0.39997558519241921"/>
  </sheetPr>
  <dimension ref="A1:M106"/>
  <sheetViews>
    <sheetView topLeftCell="A92" zoomScale="78" zoomScaleNormal="78" workbookViewId="0">
      <selection activeCell="J91" sqref="J91:J94"/>
    </sheetView>
  </sheetViews>
  <sheetFormatPr baseColWidth="10" defaultRowHeight="15" x14ac:dyDescent="0.25"/>
  <cols>
    <col min="1" max="1" width="17.28515625" customWidth="1"/>
    <col min="2" max="2" width="24.140625" customWidth="1"/>
    <col min="4" max="4" width="11.5703125" bestFit="1" customWidth="1"/>
    <col min="5" max="5" width="12.7109375" customWidth="1"/>
    <col min="6" max="6" width="19.7109375" customWidth="1"/>
    <col min="7" max="7" width="15.7109375" customWidth="1"/>
    <col min="8" max="8" width="15" customWidth="1"/>
    <col min="9" max="9" width="20.140625" customWidth="1"/>
    <col min="10" max="10" width="29.140625" customWidth="1"/>
    <col min="11" max="11" width="14.85546875" customWidth="1"/>
    <col min="12" max="12" width="17.42578125" customWidth="1"/>
    <col min="13" max="13" width="16.5703125" customWidth="1"/>
  </cols>
  <sheetData>
    <row r="1" spans="1:13" ht="20.25" x14ac:dyDescent="0.3">
      <c r="A1" s="872" t="s">
        <v>0</v>
      </c>
      <c r="B1" s="872"/>
      <c r="C1" s="872"/>
      <c r="D1" s="872"/>
      <c r="E1" s="872"/>
      <c r="F1" s="872"/>
      <c r="G1" s="872"/>
    </row>
    <row r="2" spans="1:13" ht="18" x14ac:dyDescent="0.25">
      <c r="A2" s="873" t="s">
        <v>690</v>
      </c>
      <c r="B2" s="873"/>
      <c r="C2" s="873"/>
      <c r="D2" s="873"/>
      <c r="E2" s="873"/>
      <c r="F2" s="873"/>
      <c r="G2" s="873"/>
    </row>
    <row r="3" spans="1:13" ht="52.5" customHeight="1" x14ac:dyDescent="0.25">
      <c r="A3" s="871" t="s">
        <v>717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</row>
    <row r="4" spans="1:13" ht="37.5" customHeight="1" x14ac:dyDescent="0.25">
      <c r="A4" s="871" t="s">
        <v>716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</row>
    <row r="5" spans="1:13" ht="27" customHeight="1" x14ac:dyDescent="0.25">
      <c r="A5" s="1138" t="s">
        <v>1</v>
      </c>
      <c r="B5" s="1330" t="s">
        <v>2</v>
      </c>
      <c r="C5" s="1331"/>
      <c r="D5" s="1331"/>
      <c r="E5" s="1331"/>
      <c r="F5" s="1331"/>
      <c r="G5" s="1331"/>
      <c r="H5" s="1331"/>
      <c r="I5" s="1331"/>
      <c r="J5" s="1331"/>
      <c r="K5" s="1331"/>
      <c r="L5" s="1331"/>
      <c r="M5" s="1331"/>
    </row>
    <row r="6" spans="1:13" ht="30" customHeight="1" thickBot="1" x14ac:dyDescent="0.3">
      <c r="A6" s="1139"/>
      <c r="B6" s="1330" t="s">
        <v>3</v>
      </c>
      <c r="C6" s="1331"/>
      <c r="D6" s="1331"/>
      <c r="E6" s="1331"/>
      <c r="F6" s="1331"/>
      <c r="G6" s="1331"/>
      <c r="H6" s="1331"/>
      <c r="I6" s="1331"/>
      <c r="J6" s="1331"/>
      <c r="K6" s="1331"/>
      <c r="L6" s="1331"/>
      <c r="M6" s="1331"/>
    </row>
    <row r="7" spans="1:13" ht="16.5" thickBot="1" x14ac:dyDescent="0.3">
      <c r="A7" s="1261" t="s">
        <v>371</v>
      </c>
      <c r="B7" s="1261"/>
      <c r="C7" s="28"/>
      <c r="D7" s="28"/>
      <c r="E7" s="28"/>
      <c r="F7" s="36"/>
      <c r="G7" s="36"/>
      <c r="H7" s="1326" t="s">
        <v>4</v>
      </c>
      <c r="I7" s="1327"/>
      <c r="J7" s="1327"/>
      <c r="K7" s="763"/>
      <c r="L7" s="763"/>
      <c r="M7" s="763"/>
    </row>
    <row r="8" spans="1:13" ht="62.25" customHeight="1" thickBot="1" x14ac:dyDescent="0.3">
      <c r="A8" s="23" t="s">
        <v>5</v>
      </c>
      <c r="B8" s="676" t="s">
        <v>6</v>
      </c>
      <c r="C8" s="23" t="s">
        <v>7</v>
      </c>
      <c r="D8" s="23" t="s">
        <v>8</v>
      </c>
      <c r="E8" s="23" t="s">
        <v>9</v>
      </c>
      <c r="F8" s="657" t="s">
        <v>10</v>
      </c>
      <c r="G8" s="26" t="s">
        <v>11</v>
      </c>
      <c r="H8" s="21" t="s">
        <v>12</v>
      </c>
      <c r="I8" s="60" t="s">
        <v>13</v>
      </c>
      <c r="J8" s="2" t="s">
        <v>14</v>
      </c>
      <c r="K8" s="3" t="s">
        <v>15</v>
      </c>
      <c r="L8" s="4" t="s">
        <v>16</v>
      </c>
      <c r="M8" s="5" t="s">
        <v>17</v>
      </c>
    </row>
    <row r="9" spans="1:13" ht="25.5" customHeight="1" x14ac:dyDescent="0.25">
      <c r="A9" s="1328" t="s">
        <v>372</v>
      </c>
      <c r="B9" s="1018" t="s">
        <v>720</v>
      </c>
      <c r="C9" s="1244" t="s">
        <v>373</v>
      </c>
      <c r="D9" s="1247">
        <v>1</v>
      </c>
      <c r="E9" s="1302" t="s">
        <v>310</v>
      </c>
      <c r="F9" s="1322" t="s">
        <v>374</v>
      </c>
      <c r="G9" s="309">
        <v>1000000</v>
      </c>
      <c r="H9" s="883">
        <v>0.16</v>
      </c>
      <c r="I9" s="310">
        <v>0</v>
      </c>
      <c r="J9" s="1159" t="s">
        <v>375</v>
      </c>
      <c r="K9" s="1332">
        <f>IF(H13&gt;=80%,1,0)</f>
        <v>0</v>
      </c>
      <c r="L9" s="1332">
        <f>(IF(H13&gt;=50%,1,0)*IF(H13&lt;=80%,1,(IF(H13&gt;=80%,0))))</f>
        <v>0</v>
      </c>
      <c r="M9" s="1332">
        <f>IF(H13&lt;50%,1,0)</f>
        <v>1</v>
      </c>
    </row>
    <row r="10" spans="1:13" x14ac:dyDescent="0.25">
      <c r="A10" s="1328"/>
      <c r="B10" s="1134"/>
      <c r="C10" s="1245"/>
      <c r="D10" s="1248"/>
      <c r="E10" s="1303"/>
      <c r="F10" s="1134"/>
      <c r="G10" s="309">
        <v>2500000</v>
      </c>
      <c r="H10" s="936"/>
      <c r="I10" s="308">
        <v>0</v>
      </c>
      <c r="J10" s="1329"/>
      <c r="K10" s="1329"/>
      <c r="L10" s="1329"/>
      <c r="M10" s="1329"/>
    </row>
    <row r="11" spans="1:13" x14ac:dyDescent="0.25">
      <c r="A11" s="1328"/>
      <c r="B11" s="1134"/>
      <c r="C11" s="1245"/>
      <c r="D11" s="1248"/>
      <c r="E11" s="1303"/>
      <c r="F11" s="1134"/>
      <c r="G11" s="309">
        <v>10000000</v>
      </c>
      <c r="H11" s="936"/>
      <c r="I11" s="311">
        <v>2000000</v>
      </c>
      <c r="J11" s="1329"/>
      <c r="K11" s="1329"/>
      <c r="L11" s="1329"/>
      <c r="M11" s="1329"/>
    </row>
    <row r="12" spans="1:13" x14ac:dyDescent="0.25">
      <c r="A12" s="1328"/>
      <c r="B12" s="1134"/>
      <c r="C12" s="1245"/>
      <c r="D12" s="1248"/>
      <c r="E12" s="1303"/>
      <c r="F12" s="1134"/>
      <c r="G12" s="309">
        <v>8000000</v>
      </c>
      <c r="H12" s="936"/>
      <c r="I12" s="311">
        <v>2666665</v>
      </c>
      <c r="J12" s="1329"/>
      <c r="K12" s="1329"/>
      <c r="L12" s="1329"/>
      <c r="M12" s="1329"/>
    </row>
    <row r="13" spans="1:13" x14ac:dyDescent="0.25">
      <c r="A13" s="1328"/>
      <c r="B13" s="1134"/>
      <c r="C13" s="1246"/>
      <c r="D13" s="1249"/>
      <c r="E13" s="1304"/>
      <c r="F13" s="1019"/>
      <c r="G13" s="309">
        <v>7000000</v>
      </c>
      <c r="H13" s="1098"/>
      <c r="I13" s="308">
        <v>0</v>
      </c>
      <c r="J13" s="1222"/>
      <c r="K13" s="1222"/>
      <c r="L13" s="1222"/>
      <c r="M13" s="1222"/>
    </row>
    <row r="14" spans="1:13" ht="25.5" x14ac:dyDescent="0.25">
      <c r="A14" s="1328"/>
      <c r="B14" s="1134"/>
      <c r="C14" s="312" t="s">
        <v>373</v>
      </c>
      <c r="D14" s="313">
        <v>1</v>
      </c>
      <c r="E14" s="314" t="s">
        <v>376</v>
      </c>
      <c r="F14" s="32" t="s">
        <v>377</v>
      </c>
      <c r="G14" s="316" t="s">
        <v>378</v>
      </c>
      <c r="H14" s="681">
        <v>0</v>
      </c>
      <c r="I14" s="308">
        <v>0</v>
      </c>
      <c r="J14" s="308" t="s">
        <v>375</v>
      </c>
      <c r="K14" s="308">
        <f t="shared" ref="K14:K16" si="0">IF(H14&gt;=80%,1,0)</f>
        <v>0</v>
      </c>
      <c r="L14" s="308">
        <f t="shared" ref="L14:L16" si="1">(IF(H14&gt;=50%,1,0)*IF(H14&lt;=80%,1,(IF(H14&gt;=80%,0))))</f>
        <v>0</v>
      </c>
      <c r="M14" s="308">
        <f t="shared" ref="M14:M16" si="2">IF(H14&lt;50%,1,0)</f>
        <v>1</v>
      </c>
    </row>
    <row r="15" spans="1:13" ht="25.5" x14ac:dyDescent="0.25">
      <c r="A15" s="1328"/>
      <c r="B15" s="1134"/>
      <c r="C15" s="312" t="s">
        <v>373</v>
      </c>
      <c r="D15" s="313">
        <v>1</v>
      </c>
      <c r="E15" s="314" t="s">
        <v>316</v>
      </c>
      <c r="F15" s="32" t="s">
        <v>691</v>
      </c>
      <c r="G15" s="309">
        <v>2750000</v>
      </c>
      <c r="H15" s="681">
        <v>0</v>
      </c>
      <c r="I15" s="308">
        <v>0</v>
      </c>
      <c r="J15" s="308" t="s">
        <v>375</v>
      </c>
      <c r="K15" s="308">
        <f t="shared" si="0"/>
        <v>0</v>
      </c>
      <c r="L15" s="308">
        <f t="shared" si="1"/>
        <v>0</v>
      </c>
      <c r="M15" s="308">
        <f t="shared" si="2"/>
        <v>1</v>
      </c>
    </row>
    <row r="16" spans="1:13" ht="236.25" customHeight="1" x14ac:dyDescent="0.25">
      <c r="A16" s="1328"/>
      <c r="B16" s="1134"/>
      <c r="C16" s="312" t="s">
        <v>373</v>
      </c>
      <c r="D16" s="313">
        <v>1</v>
      </c>
      <c r="E16" s="314" t="s">
        <v>344</v>
      </c>
      <c r="F16" s="32" t="s">
        <v>379</v>
      </c>
      <c r="G16" s="309">
        <v>99000000</v>
      </c>
      <c r="H16" s="681">
        <v>0</v>
      </c>
      <c r="I16" s="308">
        <v>0</v>
      </c>
      <c r="J16" s="799" t="s">
        <v>739</v>
      </c>
      <c r="K16" s="308">
        <f t="shared" si="0"/>
        <v>0</v>
      </c>
      <c r="L16" s="308">
        <f t="shared" si="1"/>
        <v>0</v>
      </c>
      <c r="M16" s="308">
        <f t="shared" si="2"/>
        <v>1</v>
      </c>
    </row>
    <row r="17" spans="1:13" ht="16.5" thickBot="1" x14ac:dyDescent="0.3">
      <c r="A17" s="1261" t="s">
        <v>380</v>
      </c>
      <c r="B17" s="1261"/>
      <c r="C17" s="28"/>
      <c r="D17" s="28"/>
      <c r="E17" s="28"/>
      <c r="F17" s="36"/>
      <c r="G17" s="36"/>
      <c r="H17" s="1015" t="s">
        <v>4</v>
      </c>
      <c r="I17" s="1016"/>
      <c r="J17" s="1016"/>
      <c r="K17" s="763"/>
      <c r="L17" s="763"/>
      <c r="M17" s="763"/>
    </row>
    <row r="18" spans="1:13" ht="53.25" customHeight="1" thickBot="1" x14ac:dyDescent="0.3">
      <c r="A18" s="24" t="s">
        <v>5</v>
      </c>
      <c r="B18" s="678" t="s">
        <v>6</v>
      </c>
      <c r="C18" s="23" t="s">
        <v>7</v>
      </c>
      <c r="D18" s="23" t="s">
        <v>8</v>
      </c>
      <c r="E18" s="23" t="s">
        <v>9</v>
      </c>
      <c r="F18" s="25" t="s">
        <v>10</v>
      </c>
      <c r="G18" s="26" t="s">
        <v>11</v>
      </c>
      <c r="H18" s="1" t="s">
        <v>12</v>
      </c>
      <c r="I18" s="60" t="s">
        <v>13</v>
      </c>
      <c r="J18" s="2" t="s">
        <v>14</v>
      </c>
      <c r="K18" s="3" t="s">
        <v>15</v>
      </c>
      <c r="L18" s="4" t="s">
        <v>16</v>
      </c>
      <c r="M18" s="5" t="s">
        <v>17</v>
      </c>
    </row>
    <row r="19" spans="1:13" ht="25.5" customHeight="1" x14ac:dyDescent="0.25">
      <c r="A19" s="1318" t="s">
        <v>372</v>
      </c>
      <c r="B19" s="943" t="s">
        <v>719</v>
      </c>
      <c r="C19" s="1170" t="s">
        <v>373</v>
      </c>
      <c r="D19" s="1173">
        <v>1</v>
      </c>
      <c r="E19" s="1228" t="s">
        <v>229</v>
      </c>
      <c r="F19" s="1322" t="s">
        <v>381</v>
      </c>
      <c r="G19" s="317">
        <v>30000000</v>
      </c>
      <c r="H19" s="1199">
        <v>0</v>
      </c>
      <c r="I19" s="1100">
        <v>0</v>
      </c>
      <c r="J19" s="1324" t="s">
        <v>724</v>
      </c>
      <c r="K19" s="1100">
        <f>IF(H19&gt;=80%,1,0)</f>
        <v>0</v>
      </c>
      <c r="L19" s="1100">
        <f>(IF(H19&gt;=50%,1,0)*IF(H19&lt;=80%,1,(IF(H19&gt;=80%,0))))</f>
        <v>0</v>
      </c>
      <c r="M19" s="1100">
        <f>IF(H19&lt;50%,1,0)</f>
        <v>1</v>
      </c>
    </row>
    <row r="20" spans="1:13" ht="27.75" customHeight="1" x14ac:dyDescent="0.25">
      <c r="A20" s="1319"/>
      <c r="B20" s="1321"/>
      <c r="C20" s="1171"/>
      <c r="D20" s="1174"/>
      <c r="E20" s="1229"/>
      <c r="F20" s="1019"/>
      <c r="G20" s="318">
        <v>4500000</v>
      </c>
      <c r="H20" s="1323"/>
      <c r="I20" s="1102"/>
      <c r="J20" s="1325"/>
      <c r="K20" s="1102"/>
      <c r="L20" s="1102"/>
      <c r="M20" s="1102"/>
    </row>
    <row r="21" spans="1:13" ht="51" customHeight="1" x14ac:dyDescent="0.25">
      <c r="A21" s="1319"/>
      <c r="B21" s="1321"/>
      <c r="C21" s="1171"/>
      <c r="D21" s="1174"/>
      <c r="E21" s="1230" t="s">
        <v>376</v>
      </c>
      <c r="F21" s="32" t="s">
        <v>382</v>
      </c>
      <c r="G21" s="148">
        <v>2000000</v>
      </c>
      <c r="H21" s="45">
        <v>0</v>
      </c>
      <c r="I21" s="319">
        <v>0</v>
      </c>
      <c r="J21" s="1309" t="s">
        <v>725</v>
      </c>
      <c r="K21" s="940">
        <f>IF(H23&gt;=80%,1,0)</f>
        <v>0</v>
      </c>
      <c r="L21" s="940">
        <f>(IF(H23&gt;=50%,1,0)*IF(H23&lt;=80%,1,(IF(H23&gt;=80%,0))))</f>
        <v>0</v>
      </c>
      <c r="M21" s="940">
        <f>IF(H23&lt;50%,1,0)</f>
        <v>1</v>
      </c>
    </row>
    <row r="22" spans="1:13" x14ac:dyDescent="0.25">
      <c r="A22" s="1319"/>
      <c r="B22" s="1321"/>
      <c r="C22" s="1171"/>
      <c r="D22" s="1174"/>
      <c r="E22" s="1308"/>
      <c r="F22" s="32" t="s">
        <v>383</v>
      </c>
      <c r="G22" s="148">
        <v>2000000</v>
      </c>
      <c r="H22" s="661">
        <v>0.3</v>
      </c>
      <c r="I22" s="320">
        <v>590000</v>
      </c>
      <c r="J22" s="1310"/>
      <c r="K22" s="941"/>
      <c r="L22" s="941"/>
      <c r="M22" s="941"/>
    </row>
    <row r="23" spans="1:13" x14ac:dyDescent="0.25">
      <c r="A23" s="1319"/>
      <c r="B23" s="1321"/>
      <c r="C23" s="1171"/>
      <c r="D23" s="1174"/>
      <c r="E23" s="1231"/>
      <c r="F23" s="32" t="s">
        <v>384</v>
      </c>
      <c r="G23" s="148">
        <v>20000000</v>
      </c>
      <c r="H23" s="661">
        <v>0.17</v>
      </c>
      <c r="I23" s="320">
        <v>3407800</v>
      </c>
      <c r="J23" s="1311"/>
      <c r="K23" s="1273"/>
      <c r="L23" s="1273"/>
      <c r="M23" s="1273"/>
    </row>
    <row r="24" spans="1:13" ht="38.25" customHeight="1" x14ac:dyDescent="0.25">
      <c r="A24" s="1319"/>
      <c r="B24" s="1321"/>
      <c r="C24" s="1171"/>
      <c r="D24" s="1174"/>
      <c r="E24" s="1312" t="s">
        <v>257</v>
      </c>
      <c r="F24" s="864" t="s">
        <v>692</v>
      </c>
      <c r="G24" s="1314">
        <v>2000000</v>
      </c>
      <c r="H24" s="1199">
        <v>0</v>
      </c>
      <c r="I24" s="1316">
        <v>0</v>
      </c>
      <c r="J24" s="1057">
        <v>2</v>
      </c>
      <c r="K24" s="1167">
        <f t="shared" ref="K24:K31" si="3">IF(H24&gt;=80%,1,0)</f>
        <v>0</v>
      </c>
      <c r="L24" s="1167">
        <f t="shared" ref="L24:L31" si="4">(IF(H24&gt;=50%,1,0)*IF(H24&lt;=80%,1,(IF(H24&gt;=80%,0))))</f>
        <v>0</v>
      </c>
      <c r="M24" s="1167">
        <f t="shared" ref="M24:M31" si="5">IF(H24&lt;50%,1,0)</f>
        <v>1</v>
      </c>
    </row>
    <row r="25" spans="1:13" x14ac:dyDescent="0.25">
      <c r="A25" s="1319"/>
      <c r="B25" s="1321"/>
      <c r="C25" s="1171"/>
      <c r="D25" s="1174"/>
      <c r="E25" s="1313"/>
      <c r="F25" s="882"/>
      <c r="G25" s="1315"/>
      <c r="H25" s="1201"/>
      <c r="I25" s="1317"/>
      <c r="J25" s="1058"/>
      <c r="K25" s="1169"/>
      <c r="L25" s="1169"/>
      <c r="M25" s="1169"/>
    </row>
    <row r="26" spans="1:13" ht="38.25" customHeight="1" x14ac:dyDescent="0.25">
      <c r="A26" s="1319"/>
      <c r="B26" s="1321"/>
      <c r="C26" s="1171"/>
      <c r="D26" s="1174"/>
      <c r="E26" s="1305" t="s">
        <v>316</v>
      </c>
      <c r="F26" s="32" t="s">
        <v>385</v>
      </c>
      <c r="G26" s="627">
        <v>27900000</v>
      </c>
      <c r="H26" s="661">
        <v>0.87</v>
      </c>
      <c r="I26" s="772">
        <v>24277913</v>
      </c>
      <c r="J26" s="1306" t="s">
        <v>726</v>
      </c>
      <c r="K26" s="1163">
        <f t="shared" si="3"/>
        <v>1</v>
      </c>
      <c r="L26" s="1163">
        <f t="shared" si="4"/>
        <v>0</v>
      </c>
      <c r="M26" s="1163">
        <f t="shared" si="5"/>
        <v>0</v>
      </c>
    </row>
    <row r="27" spans="1:13" ht="38.25" customHeight="1" x14ac:dyDescent="0.25">
      <c r="A27" s="1319"/>
      <c r="B27" s="1321"/>
      <c r="C27" s="1171"/>
      <c r="D27" s="1174"/>
      <c r="E27" s="1254"/>
      <c r="F27" s="32" t="s">
        <v>386</v>
      </c>
      <c r="G27" s="627">
        <v>5000000</v>
      </c>
      <c r="H27" s="45">
        <v>0</v>
      </c>
      <c r="I27" s="772">
        <v>0</v>
      </c>
      <c r="J27" s="1307"/>
      <c r="K27" s="1164"/>
      <c r="L27" s="1164"/>
      <c r="M27" s="1164"/>
    </row>
    <row r="28" spans="1:13" x14ac:dyDescent="0.25">
      <c r="A28" s="1319"/>
      <c r="B28" s="1321"/>
      <c r="C28" s="1171"/>
      <c r="D28" s="1174"/>
      <c r="E28" s="322" t="s">
        <v>23</v>
      </c>
      <c r="F28" s="32" t="s">
        <v>387</v>
      </c>
      <c r="G28" s="163">
        <v>350000</v>
      </c>
      <c r="H28" s="45">
        <v>0</v>
      </c>
      <c r="I28" s="325">
        <v>0</v>
      </c>
      <c r="J28" s="326"/>
      <c r="K28" s="324">
        <f t="shared" si="3"/>
        <v>0</v>
      </c>
      <c r="L28" s="324">
        <f t="shared" si="4"/>
        <v>0</v>
      </c>
      <c r="M28" s="324">
        <f t="shared" si="5"/>
        <v>1</v>
      </c>
    </row>
    <row r="29" spans="1:13" x14ac:dyDescent="0.25">
      <c r="A29" s="1319"/>
      <c r="B29" s="1321"/>
      <c r="C29" s="1171"/>
      <c r="D29" s="1174"/>
      <c r="E29" s="1230" t="s">
        <v>40</v>
      </c>
      <c r="F29" s="32" t="s">
        <v>388</v>
      </c>
      <c r="G29" s="148">
        <v>2000000</v>
      </c>
      <c r="H29" s="661">
        <v>0.85</v>
      </c>
      <c r="I29" s="320">
        <v>1708200</v>
      </c>
      <c r="J29" s="1296"/>
      <c r="K29" s="940">
        <f t="shared" si="3"/>
        <v>1</v>
      </c>
      <c r="L29" s="940">
        <f t="shared" si="4"/>
        <v>0</v>
      </c>
      <c r="M29" s="940">
        <f t="shared" si="5"/>
        <v>0</v>
      </c>
    </row>
    <row r="30" spans="1:13" ht="38.25" customHeight="1" x14ac:dyDescent="0.25">
      <c r="A30" s="1319"/>
      <c r="B30" s="1321"/>
      <c r="C30" s="1171"/>
      <c r="D30" s="1174"/>
      <c r="E30" s="1231"/>
      <c r="F30" s="32" t="s">
        <v>389</v>
      </c>
      <c r="G30" s="148">
        <v>500000</v>
      </c>
      <c r="H30" s="45">
        <v>0</v>
      </c>
      <c r="I30" s="320">
        <v>0</v>
      </c>
      <c r="J30" s="1297"/>
      <c r="K30" s="1273"/>
      <c r="L30" s="1273"/>
      <c r="M30" s="1273"/>
    </row>
    <row r="31" spans="1:13" x14ac:dyDescent="0.25">
      <c r="A31" s="1319"/>
      <c r="B31" s="1321"/>
      <c r="C31" s="1171"/>
      <c r="D31" s="1174"/>
      <c r="E31" s="1298" t="s">
        <v>48</v>
      </c>
      <c r="F31" s="32" t="s">
        <v>390</v>
      </c>
      <c r="G31" s="188">
        <v>100000</v>
      </c>
      <c r="H31" s="883">
        <v>0.01</v>
      </c>
      <c r="I31" s="327">
        <v>38491</v>
      </c>
      <c r="J31" s="1300" t="s">
        <v>727</v>
      </c>
      <c r="K31" s="1202">
        <f t="shared" si="3"/>
        <v>0</v>
      </c>
      <c r="L31" s="1202">
        <f t="shared" si="4"/>
        <v>0</v>
      </c>
      <c r="M31" s="1202">
        <f t="shared" si="5"/>
        <v>1</v>
      </c>
    </row>
    <row r="32" spans="1:13" ht="39" customHeight="1" thickBot="1" x14ac:dyDescent="0.3">
      <c r="A32" s="1320"/>
      <c r="B32" s="944"/>
      <c r="C32" s="1172"/>
      <c r="D32" s="1175"/>
      <c r="E32" s="1299"/>
      <c r="F32" s="86" t="s">
        <v>391</v>
      </c>
      <c r="G32" s="328">
        <v>9000000</v>
      </c>
      <c r="H32" s="884"/>
      <c r="I32" s="329">
        <v>0</v>
      </c>
      <c r="J32" s="1301"/>
      <c r="K32" s="1204"/>
      <c r="L32" s="1204"/>
      <c r="M32" s="1204"/>
    </row>
    <row r="33" spans="1:13" ht="16.5" thickBot="1" x14ac:dyDescent="0.3">
      <c r="A33" s="1261" t="s">
        <v>392</v>
      </c>
      <c r="B33" s="1261"/>
      <c r="C33" s="28"/>
      <c r="D33" s="28"/>
      <c r="E33" s="28"/>
      <c r="F33" s="36"/>
      <c r="G33" s="36"/>
      <c r="H33" s="1015" t="s">
        <v>4</v>
      </c>
      <c r="I33" s="1016"/>
      <c r="J33" s="1016"/>
      <c r="K33" s="763"/>
      <c r="L33" s="763"/>
      <c r="M33" s="763"/>
    </row>
    <row r="34" spans="1:13" ht="57" customHeight="1" thickBot="1" x14ac:dyDescent="0.3">
      <c r="A34" s="24" t="s">
        <v>5</v>
      </c>
      <c r="B34" s="678" t="s">
        <v>6</v>
      </c>
      <c r="C34" s="23" t="s">
        <v>7</v>
      </c>
      <c r="D34" s="23" t="s">
        <v>8</v>
      </c>
      <c r="E34" s="23" t="s">
        <v>9</v>
      </c>
      <c r="F34" s="657" t="s">
        <v>10</v>
      </c>
      <c r="G34" s="26" t="s">
        <v>11</v>
      </c>
      <c r="H34" s="21" t="s">
        <v>12</v>
      </c>
      <c r="I34" s="60" t="s">
        <v>13</v>
      </c>
      <c r="J34" s="2" t="s">
        <v>14</v>
      </c>
      <c r="K34" s="3" t="s">
        <v>15</v>
      </c>
      <c r="L34" s="4" t="s">
        <v>16</v>
      </c>
      <c r="M34" s="5" t="s">
        <v>17</v>
      </c>
    </row>
    <row r="35" spans="1:13" ht="25.5" customHeight="1" x14ac:dyDescent="0.25">
      <c r="A35" s="1281" t="s">
        <v>372</v>
      </c>
      <c r="B35" s="1283" t="s">
        <v>721</v>
      </c>
      <c r="C35" s="1288" t="s">
        <v>373</v>
      </c>
      <c r="D35" s="1291">
        <v>1</v>
      </c>
      <c r="E35" s="332" t="s">
        <v>229</v>
      </c>
      <c r="F35" s="1285" t="s">
        <v>393</v>
      </c>
      <c r="G35" s="333">
        <v>18000000</v>
      </c>
      <c r="H35" s="1199">
        <v>0</v>
      </c>
      <c r="I35" s="1167">
        <v>0</v>
      </c>
      <c r="J35" s="1190" t="s">
        <v>773</v>
      </c>
      <c r="K35" s="1167">
        <f>IF(H35&gt;=80%,1,0)</f>
        <v>0</v>
      </c>
      <c r="L35" s="1167">
        <f>(IF(H35&gt;=50%,1,0)*IF(H35&lt;=80%,1,(IF(H35&gt;=80%,0))))</f>
        <v>0</v>
      </c>
      <c r="M35" s="1167">
        <f>IF(H35&lt;50%,1,0)</f>
        <v>1</v>
      </c>
    </row>
    <row r="36" spans="1:13" x14ac:dyDescent="0.25">
      <c r="A36" s="1282"/>
      <c r="B36" s="1284"/>
      <c r="C36" s="1289"/>
      <c r="D36" s="1292"/>
      <c r="E36" s="332" t="s">
        <v>310</v>
      </c>
      <c r="F36" s="1286"/>
      <c r="G36" s="333">
        <v>1000000</v>
      </c>
      <c r="H36" s="1200"/>
      <c r="I36" s="1168"/>
      <c r="J36" s="1191"/>
      <c r="K36" s="1168"/>
      <c r="L36" s="1168"/>
      <c r="M36" s="1168"/>
    </row>
    <row r="37" spans="1:13" x14ac:dyDescent="0.25">
      <c r="A37" s="1282"/>
      <c r="B37" s="1284"/>
      <c r="C37" s="1289"/>
      <c r="D37" s="1292"/>
      <c r="E37" s="332" t="s">
        <v>310</v>
      </c>
      <c r="F37" s="1287"/>
      <c r="G37" s="333">
        <v>800000</v>
      </c>
      <c r="H37" s="1200"/>
      <c r="I37" s="1168"/>
      <c r="J37" s="1191"/>
      <c r="K37" s="1168"/>
      <c r="L37" s="1168"/>
      <c r="M37" s="1168"/>
    </row>
    <row r="38" spans="1:13" ht="51" customHeight="1" x14ac:dyDescent="0.25">
      <c r="A38" s="1282"/>
      <c r="B38" s="1284"/>
      <c r="C38" s="1289"/>
      <c r="D38" s="1292"/>
      <c r="E38" s="1187" t="s">
        <v>376</v>
      </c>
      <c r="F38" s="1294" t="s">
        <v>693</v>
      </c>
      <c r="G38" s="1208">
        <v>6200000</v>
      </c>
      <c r="H38" s="1200"/>
      <c r="I38" s="1168"/>
      <c r="J38" s="1191"/>
      <c r="K38" s="1168"/>
      <c r="L38" s="1168"/>
      <c r="M38" s="1168"/>
    </row>
    <row r="39" spans="1:13" x14ac:dyDescent="0.25">
      <c r="A39" s="1282"/>
      <c r="B39" s="1284"/>
      <c r="C39" s="1289"/>
      <c r="D39" s="1292"/>
      <c r="E39" s="1189"/>
      <c r="F39" s="1295"/>
      <c r="G39" s="1209"/>
      <c r="H39" s="1200"/>
      <c r="I39" s="1168"/>
      <c r="J39" s="1191"/>
      <c r="K39" s="1168"/>
      <c r="L39" s="1168"/>
      <c r="M39" s="1168"/>
    </row>
    <row r="40" spans="1:13" ht="25.5" x14ac:dyDescent="0.25">
      <c r="A40" s="1282"/>
      <c r="B40" s="1284"/>
      <c r="C40" s="1289"/>
      <c r="D40" s="1292"/>
      <c r="E40" s="332" t="s">
        <v>45</v>
      </c>
      <c r="F40" s="682" t="s">
        <v>394</v>
      </c>
      <c r="G40" s="333">
        <v>600000</v>
      </c>
      <c r="H40" s="1200"/>
      <c r="I40" s="1168"/>
      <c r="J40" s="1191"/>
      <c r="K40" s="1168"/>
      <c r="L40" s="1168"/>
      <c r="M40" s="1168"/>
    </row>
    <row r="41" spans="1:13" x14ac:dyDescent="0.25">
      <c r="A41" s="1282"/>
      <c r="B41" s="1284"/>
      <c r="C41" s="1289"/>
      <c r="D41" s="1292"/>
      <c r="E41" s="332" t="s">
        <v>257</v>
      </c>
      <c r="F41" s="682" t="s">
        <v>395</v>
      </c>
      <c r="G41" s="333">
        <v>800000</v>
      </c>
      <c r="H41" s="1200"/>
      <c r="I41" s="1168"/>
      <c r="J41" s="1191"/>
      <c r="K41" s="1168"/>
      <c r="L41" s="1168"/>
      <c r="M41" s="1168"/>
    </row>
    <row r="42" spans="1:13" ht="38.25" x14ac:dyDescent="0.25">
      <c r="A42" s="1282"/>
      <c r="B42" s="1284"/>
      <c r="C42" s="1289"/>
      <c r="D42" s="1292"/>
      <c r="E42" s="332" t="s">
        <v>272</v>
      </c>
      <c r="F42" s="682" t="s">
        <v>396</v>
      </c>
      <c r="G42" s="333">
        <v>1000000</v>
      </c>
      <c r="H42" s="1200"/>
      <c r="I42" s="1168"/>
      <c r="J42" s="1191"/>
      <c r="K42" s="1168"/>
      <c r="L42" s="1168"/>
      <c r="M42" s="1168"/>
    </row>
    <row r="43" spans="1:13" x14ac:dyDescent="0.25">
      <c r="A43" s="1282"/>
      <c r="B43" s="1284"/>
      <c r="C43" s="1289"/>
      <c r="D43" s="1292"/>
      <c r="E43" s="1187" t="s">
        <v>316</v>
      </c>
      <c r="F43" s="1278" t="s">
        <v>397</v>
      </c>
      <c r="G43" s="333">
        <v>1000000</v>
      </c>
      <c r="H43" s="1200"/>
      <c r="I43" s="1168"/>
      <c r="J43" s="1191"/>
      <c r="K43" s="1168"/>
      <c r="L43" s="1168"/>
      <c r="M43" s="1168"/>
    </row>
    <row r="44" spans="1:13" x14ac:dyDescent="0.25">
      <c r="A44" s="1282"/>
      <c r="B44" s="1284"/>
      <c r="C44" s="1289"/>
      <c r="D44" s="1292"/>
      <c r="E44" s="1188"/>
      <c r="F44" s="1279"/>
      <c r="G44" s="333">
        <v>12000000</v>
      </c>
      <c r="H44" s="1200"/>
      <c r="I44" s="1168"/>
      <c r="J44" s="1191"/>
      <c r="K44" s="1168"/>
      <c r="L44" s="1168"/>
      <c r="M44" s="1168"/>
    </row>
    <row r="45" spans="1:13" x14ac:dyDescent="0.25">
      <c r="A45" s="1282"/>
      <c r="B45" s="1284"/>
      <c r="C45" s="1289"/>
      <c r="D45" s="1292"/>
      <c r="E45" s="1189"/>
      <c r="F45" s="1280"/>
      <c r="G45" s="333">
        <v>12000000</v>
      </c>
      <c r="H45" s="1200"/>
      <c r="I45" s="1168"/>
      <c r="J45" s="1191"/>
      <c r="K45" s="1168"/>
      <c r="L45" s="1168"/>
      <c r="M45" s="1168"/>
    </row>
    <row r="46" spans="1:13" ht="81" customHeight="1" x14ac:dyDescent="0.25">
      <c r="A46" s="1282"/>
      <c r="B46" s="1284"/>
      <c r="C46" s="1290"/>
      <c r="D46" s="1293"/>
      <c r="E46" s="332" t="s">
        <v>398</v>
      </c>
      <c r="F46" s="682" t="s">
        <v>399</v>
      </c>
      <c r="G46" s="333">
        <v>50000000</v>
      </c>
      <c r="H46" s="1201"/>
      <c r="I46" s="1169"/>
      <c r="J46" s="1192"/>
      <c r="K46" s="1169"/>
      <c r="L46" s="1169"/>
      <c r="M46" s="1169"/>
    </row>
    <row r="47" spans="1:13" ht="16.5" thickBot="1" x14ac:dyDescent="0.3">
      <c r="A47" s="1261" t="s">
        <v>400</v>
      </c>
      <c r="B47" s="1261"/>
      <c r="C47" s="28"/>
      <c r="D47" s="28"/>
      <c r="E47" s="28"/>
      <c r="F47" s="36"/>
      <c r="G47" s="36"/>
      <c r="H47" s="1015" t="s">
        <v>4</v>
      </c>
      <c r="I47" s="1016"/>
      <c r="J47" s="1016"/>
      <c r="K47" s="763"/>
      <c r="L47" s="763"/>
      <c r="M47" s="763"/>
    </row>
    <row r="48" spans="1:13" ht="55.5" customHeight="1" thickBot="1" x14ac:dyDescent="0.3">
      <c r="A48" s="24" t="s">
        <v>5</v>
      </c>
      <c r="B48" s="678" t="s">
        <v>6</v>
      </c>
      <c r="C48" s="23" t="s">
        <v>7</v>
      </c>
      <c r="D48" s="23" t="s">
        <v>8</v>
      </c>
      <c r="E48" s="23" t="s">
        <v>9</v>
      </c>
      <c r="F48" s="25" t="s">
        <v>10</v>
      </c>
      <c r="G48" s="26" t="s">
        <v>11</v>
      </c>
      <c r="H48" s="1" t="s">
        <v>12</v>
      </c>
      <c r="I48" s="60" t="s">
        <v>13</v>
      </c>
      <c r="J48" s="2" t="s">
        <v>14</v>
      </c>
      <c r="K48" s="3" t="s">
        <v>15</v>
      </c>
      <c r="L48" s="4" t="s">
        <v>16</v>
      </c>
      <c r="M48" s="5" t="s">
        <v>17</v>
      </c>
    </row>
    <row r="49" spans="1:13" ht="25.5" customHeight="1" x14ac:dyDescent="0.25">
      <c r="A49" s="1274" t="s">
        <v>401</v>
      </c>
      <c r="B49" s="1276" t="s">
        <v>402</v>
      </c>
      <c r="C49" s="1193" t="s">
        <v>373</v>
      </c>
      <c r="D49" s="1196">
        <v>1</v>
      </c>
      <c r="E49" s="335" t="s">
        <v>53</v>
      </c>
      <c r="F49" s="1036" t="s">
        <v>403</v>
      </c>
      <c r="G49" s="336">
        <v>2000000</v>
      </c>
      <c r="H49" s="1199">
        <v>0</v>
      </c>
      <c r="I49" s="1202">
        <v>0</v>
      </c>
      <c r="J49" s="1205" t="s">
        <v>734</v>
      </c>
      <c r="K49" s="1202">
        <f>IF(H53&gt;=80%,1,0)</f>
        <v>0</v>
      </c>
      <c r="L49" s="1202">
        <f>(IF(H53&gt;=50%,1,0)*IF(H53&lt;=80%,1,(IF(H53&gt;=80%,0))))</f>
        <v>0</v>
      </c>
      <c r="M49" s="1202">
        <f>IF(H53&lt;50%,1,0)</f>
        <v>1</v>
      </c>
    </row>
    <row r="50" spans="1:13" x14ac:dyDescent="0.25">
      <c r="A50" s="1275"/>
      <c r="B50" s="1277"/>
      <c r="C50" s="1194"/>
      <c r="D50" s="1197"/>
      <c r="E50" s="335" t="s">
        <v>229</v>
      </c>
      <c r="F50" s="866"/>
      <c r="G50" s="336">
        <v>5000000</v>
      </c>
      <c r="H50" s="1200"/>
      <c r="I50" s="1203"/>
      <c r="J50" s="1206"/>
      <c r="K50" s="1203"/>
      <c r="L50" s="1203"/>
      <c r="M50" s="1203"/>
    </row>
    <row r="51" spans="1:13" x14ac:dyDescent="0.25">
      <c r="A51" s="1275"/>
      <c r="B51" s="1277"/>
      <c r="C51" s="1194"/>
      <c r="D51" s="1197"/>
      <c r="E51" s="335" t="s">
        <v>245</v>
      </c>
      <c r="F51" s="32" t="s">
        <v>404</v>
      </c>
      <c r="G51" s="336">
        <v>100000</v>
      </c>
      <c r="H51" s="1200"/>
      <c r="I51" s="1203"/>
      <c r="J51" s="1206"/>
      <c r="K51" s="1203"/>
      <c r="L51" s="1203"/>
      <c r="M51" s="1203"/>
    </row>
    <row r="52" spans="1:13" ht="25.5" x14ac:dyDescent="0.25">
      <c r="A52" s="1275"/>
      <c r="B52" s="1277"/>
      <c r="C52" s="1194"/>
      <c r="D52" s="1197"/>
      <c r="E52" s="335" t="s">
        <v>316</v>
      </c>
      <c r="F52" s="32" t="s">
        <v>405</v>
      </c>
      <c r="G52" s="336">
        <v>2800000</v>
      </c>
      <c r="H52" s="1200"/>
      <c r="I52" s="1203"/>
      <c r="J52" s="1206"/>
      <c r="K52" s="1203"/>
      <c r="L52" s="1203"/>
      <c r="M52" s="1203"/>
    </row>
    <row r="53" spans="1:13" ht="66.75" customHeight="1" thickBot="1" x14ac:dyDescent="0.3">
      <c r="A53" s="1275"/>
      <c r="B53" s="1277"/>
      <c r="C53" s="1195"/>
      <c r="D53" s="1198"/>
      <c r="E53" s="337" t="s">
        <v>37</v>
      </c>
      <c r="F53" s="86" t="s">
        <v>406</v>
      </c>
      <c r="G53" s="338">
        <v>900000</v>
      </c>
      <c r="H53" s="1201"/>
      <c r="I53" s="1204"/>
      <c r="J53" s="1207"/>
      <c r="K53" s="1204"/>
      <c r="L53" s="1204"/>
      <c r="M53" s="1204"/>
    </row>
    <row r="54" spans="1:13" ht="16.5" thickBot="1" x14ac:dyDescent="0.3">
      <c r="A54" s="1261" t="s">
        <v>407</v>
      </c>
      <c r="B54" s="1261"/>
      <c r="C54" s="28"/>
      <c r="D54" s="28"/>
      <c r="E54" s="28"/>
      <c r="F54" s="36"/>
      <c r="G54" s="36"/>
      <c r="H54" s="1015" t="s">
        <v>4</v>
      </c>
      <c r="I54" s="1016"/>
      <c r="J54" s="1016"/>
      <c r="K54" s="763"/>
      <c r="L54" s="763"/>
      <c r="M54" s="763"/>
    </row>
    <row r="55" spans="1:13" ht="57.75" customHeight="1" thickBot="1" x14ac:dyDescent="0.3">
      <c r="A55" s="24" t="s">
        <v>5</v>
      </c>
      <c r="B55" s="24" t="s">
        <v>6</v>
      </c>
      <c r="C55" s="23" t="s">
        <v>7</v>
      </c>
      <c r="D55" s="23" t="s">
        <v>8</v>
      </c>
      <c r="E55" s="23" t="s">
        <v>9</v>
      </c>
      <c r="F55" s="25" t="s">
        <v>10</v>
      </c>
      <c r="G55" s="26" t="s">
        <v>11</v>
      </c>
      <c r="H55" s="1" t="s">
        <v>12</v>
      </c>
      <c r="I55" s="60" t="s">
        <v>13</v>
      </c>
      <c r="J55" s="2" t="s">
        <v>14</v>
      </c>
      <c r="K55" s="3" t="s">
        <v>15</v>
      </c>
      <c r="L55" s="4" t="s">
        <v>16</v>
      </c>
      <c r="M55" s="5" t="s">
        <v>17</v>
      </c>
    </row>
    <row r="56" spans="1:13" ht="38.25" x14ac:dyDescent="0.25">
      <c r="A56" s="1233" t="s">
        <v>408</v>
      </c>
      <c r="B56" s="1250" t="s">
        <v>402</v>
      </c>
      <c r="C56" s="1170" t="s">
        <v>373</v>
      </c>
      <c r="D56" s="1173">
        <v>1</v>
      </c>
      <c r="E56" s="773" t="s">
        <v>229</v>
      </c>
      <c r="F56" s="651" t="s">
        <v>409</v>
      </c>
      <c r="G56" s="774">
        <v>13000000</v>
      </c>
      <c r="H56" s="1512">
        <v>0.03</v>
      </c>
      <c r="I56" s="775">
        <v>3266056</v>
      </c>
      <c r="J56" s="797" t="s">
        <v>735</v>
      </c>
      <c r="K56" s="646">
        <f t="shared" ref="K56:K65" si="6">IF(H56&gt;=80%,1,0)</f>
        <v>0</v>
      </c>
      <c r="L56" s="646">
        <f t="shared" ref="L56:L65" si="7">(IF(H56&gt;=50%,1,0)*IF(H56&lt;=80%,1,(IF(H56&gt;=80%,0))))</f>
        <v>0</v>
      </c>
      <c r="M56" s="646">
        <f t="shared" ref="M56:M65" si="8">IF(H56&lt;50%,1,0)</f>
        <v>1</v>
      </c>
    </row>
    <row r="57" spans="1:13" ht="38.25" x14ac:dyDescent="0.25">
      <c r="A57" s="1262"/>
      <c r="B57" s="1251"/>
      <c r="C57" s="1171"/>
      <c r="D57" s="1174"/>
      <c r="E57" s="339" t="s">
        <v>262</v>
      </c>
      <c r="F57" s="340" t="s">
        <v>410</v>
      </c>
      <c r="G57" s="341">
        <v>6000000</v>
      </c>
      <c r="H57" s="1513">
        <v>2.9999999999999997E-4</v>
      </c>
      <c r="I57" s="342">
        <v>20000</v>
      </c>
      <c r="J57" s="798" t="s">
        <v>736</v>
      </c>
      <c r="K57" s="202">
        <f t="shared" si="6"/>
        <v>0</v>
      </c>
      <c r="L57" s="202">
        <f t="shared" si="7"/>
        <v>0</v>
      </c>
      <c r="M57" s="202">
        <f t="shared" si="8"/>
        <v>1</v>
      </c>
    </row>
    <row r="58" spans="1:13" ht="25.5" x14ac:dyDescent="0.25">
      <c r="A58" s="1262"/>
      <c r="B58" s="1251"/>
      <c r="C58" s="1171"/>
      <c r="D58" s="1174"/>
      <c r="E58" s="1263" t="s">
        <v>411</v>
      </c>
      <c r="F58" s="343" t="s">
        <v>412</v>
      </c>
      <c r="G58" s="344">
        <v>3000000</v>
      </c>
      <c r="H58" s="1514">
        <v>0.01</v>
      </c>
      <c r="I58" s="345">
        <v>143750</v>
      </c>
      <c r="J58" s="1185" t="s">
        <v>723</v>
      </c>
      <c r="K58" s="1161">
        <f t="shared" si="6"/>
        <v>0</v>
      </c>
      <c r="L58" s="1161">
        <f t="shared" si="7"/>
        <v>0</v>
      </c>
      <c r="M58" s="1161">
        <f t="shared" si="8"/>
        <v>1</v>
      </c>
    </row>
    <row r="59" spans="1:13" x14ac:dyDescent="0.25">
      <c r="A59" s="1262"/>
      <c r="B59" s="1251"/>
      <c r="C59" s="1171"/>
      <c r="D59" s="1174"/>
      <c r="E59" s="1264"/>
      <c r="F59" s="343" t="s">
        <v>413</v>
      </c>
      <c r="G59" s="344">
        <v>5000000</v>
      </c>
      <c r="H59" s="1515"/>
      <c r="I59" s="345">
        <v>0</v>
      </c>
      <c r="J59" s="1186"/>
      <c r="K59" s="1162"/>
      <c r="L59" s="1162"/>
      <c r="M59" s="1162"/>
    </row>
    <row r="60" spans="1:13" ht="38.25" x14ac:dyDescent="0.25">
      <c r="A60" s="1262"/>
      <c r="B60" s="1251"/>
      <c r="C60" s="1171"/>
      <c r="D60" s="1174"/>
      <c r="E60" s="322" t="s">
        <v>316</v>
      </c>
      <c r="F60" s="323" t="s">
        <v>414</v>
      </c>
      <c r="G60" s="346">
        <v>21000000</v>
      </c>
      <c r="H60" s="1512">
        <v>0.05</v>
      </c>
      <c r="I60" s="347">
        <v>1044344</v>
      </c>
      <c r="J60" s="795" t="s">
        <v>722</v>
      </c>
      <c r="K60" s="324">
        <f t="shared" si="6"/>
        <v>0</v>
      </c>
      <c r="L60" s="324">
        <f t="shared" si="7"/>
        <v>0</v>
      </c>
      <c r="M60" s="324">
        <f t="shared" si="8"/>
        <v>1</v>
      </c>
    </row>
    <row r="61" spans="1:13" ht="24.75" customHeight="1" x14ac:dyDescent="0.25">
      <c r="A61" s="1262"/>
      <c r="B61" s="1251"/>
      <c r="C61" s="1171"/>
      <c r="D61" s="1174"/>
      <c r="E61" s="1176" t="s">
        <v>324</v>
      </c>
      <c r="F61" s="348" t="s">
        <v>415</v>
      </c>
      <c r="G61" s="349">
        <v>400000</v>
      </c>
      <c r="H61" s="1514">
        <v>0.01</v>
      </c>
      <c r="I61" s="350">
        <v>153800</v>
      </c>
      <c r="J61" s="1182" t="s">
        <v>737</v>
      </c>
      <c r="K61" s="1179">
        <v>0</v>
      </c>
      <c r="L61" s="1179">
        <v>0</v>
      </c>
      <c r="M61" s="1179">
        <f t="shared" si="8"/>
        <v>1</v>
      </c>
    </row>
    <row r="62" spans="1:13" ht="15" hidden="1" customHeight="1" x14ac:dyDescent="0.25">
      <c r="A62" s="1262"/>
      <c r="B62" s="1251"/>
      <c r="C62" s="1171"/>
      <c r="D62" s="1174"/>
      <c r="E62" s="1177"/>
      <c r="F62" s="348"/>
      <c r="G62" s="349"/>
      <c r="H62" s="1516"/>
      <c r="I62" s="350"/>
      <c r="J62" s="1183"/>
      <c r="K62" s="1180"/>
      <c r="L62" s="1180"/>
      <c r="M62" s="1180"/>
    </row>
    <row r="63" spans="1:13" x14ac:dyDescent="0.25">
      <c r="A63" s="1262"/>
      <c r="B63" s="1251"/>
      <c r="C63" s="1171"/>
      <c r="D63" s="1174"/>
      <c r="E63" s="1177"/>
      <c r="F63" s="348" t="s">
        <v>416</v>
      </c>
      <c r="G63" s="349">
        <v>10000000</v>
      </c>
      <c r="H63" s="1516"/>
      <c r="I63" s="350">
        <v>0</v>
      </c>
      <c r="J63" s="1183"/>
      <c r="K63" s="1180"/>
      <c r="L63" s="1180"/>
      <c r="M63" s="1180"/>
    </row>
    <row r="64" spans="1:13" x14ac:dyDescent="0.25">
      <c r="A64" s="1262"/>
      <c r="B64" s="1251"/>
      <c r="C64" s="1171"/>
      <c r="D64" s="1174"/>
      <c r="E64" s="1178"/>
      <c r="F64" s="348" t="s">
        <v>417</v>
      </c>
      <c r="G64" s="349">
        <v>4000000</v>
      </c>
      <c r="H64" s="1515"/>
      <c r="I64" s="350">
        <v>111667</v>
      </c>
      <c r="J64" s="1184"/>
      <c r="K64" s="1181"/>
      <c r="L64" s="1181"/>
      <c r="M64" s="1181"/>
    </row>
    <row r="65" spans="1:13" ht="60" customHeight="1" thickBot="1" x14ac:dyDescent="0.3">
      <c r="A65" s="87"/>
      <c r="B65" s="125"/>
      <c r="C65" s="1172"/>
      <c r="D65" s="1175"/>
      <c r="E65" s="351" t="s">
        <v>344</v>
      </c>
      <c r="F65" s="352" t="s">
        <v>418</v>
      </c>
      <c r="G65" s="353">
        <v>60000000</v>
      </c>
      <c r="H65" s="1517">
        <v>0</v>
      </c>
      <c r="I65" s="354">
        <v>0</v>
      </c>
      <c r="J65" s="796" t="s">
        <v>740</v>
      </c>
      <c r="K65" s="355">
        <f t="shared" si="6"/>
        <v>0</v>
      </c>
      <c r="L65" s="355">
        <f t="shared" si="7"/>
        <v>0</v>
      </c>
      <c r="M65" s="355">
        <f t="shared" si="8"/>
        <v>1</v>
      </c>
    </row>
    <row r="66" spans="1:13" ht="15.75" thickBot="1" x14ac:dyDescent="0.3">
      <c r="A66" s="841" t="s">
        <v>419</v>
      </c>
      <c r="B66" s="841"/>
      <c r="C66" s="28"/>
      <c r="D66" s="28"/>
      <c r="E66" s="28"/>
      <c r="F66" s="36"/>
      <c r="G66" s="36"/>
      <c r="H66" s="1015" t="s">
        <v>4</v>
      </c>
      <c r="I66" s="1016"/>
      <c r="J66" s="1016"/>
      <c r="K66" s="763"/>
      <c r="L66" s="763"/>
      <c r="M66" s="763"/>
    </row>
    <row r="67" spans="1:13" ht="50.25" customHeight="1" thickBot="1" x14ac:dyDescent="0.3">
      <c r="A67" s="24" t="s">
        <v>5</v>
      </c>
      <c r="B67" s="24" t="s">
        <v>6</v>
      </c>
      <c r="C67" s="23" t="s">
        <v>7</v>
      </c>
      <c r="D67" s="23" t="s">
        <v>8</v>
      </c>
      <c r="E67" s="23" t="s">
        <v>9</v>
      </c>
      <c r="F67" s="25" t="s">
        <v>10</v>
      </c>
      <c r="G67" s="26" t="s">
        <v>11</v>
      </c>
      <c r="H67" s="1" t="s">
        <v>12</v>
      </c>
      <c r="I67" s="60" t="s">
        <v>13</v>
      </c>
      <c r="J67" s="2" t="s">
        <v>14</v>
      </c>
      <c r="K67" s="3" t="s">
        <v>15</v>
      </c>
      <c r="L67" s="4" t="s">
        <v>16</v>
      </c>
      <c r="M67" s="5" t="s">
        <v>17</v>
      </c>
    </row>
    <row r="68" spans="1:13" ht="63.75" x14ac:dyDescent="0.25">
      <c r="A68" s="1232" t="s">
        <v>420</v>
      </c>
      <c r="B68" s="1240" t="s">
        <v>402</v>
      </c>
      <c r="C68" s="1267" t="s">
        <v>373</v>
      </c>
      <c r="D68" s="1270">
        <v>1</v>
      </c>
      <c r="E68" s="1253" t="s">
        <v>229</v>
      </c>
      <c r="F68" s="651" t="s">
        <v>421</v>
      </c>
      <c r="G68" s="1255">
        <v>7600000</v>
      </c>
      <c r="H68" s="883">
        <v>0.27</v>
      </c>
      <c r="I68" s="1257">
        <v>2056300</v>
      </c>
      <c r="J68" s="1165" t="s">
        <v>738</v>
      </c>
      <c r="K68" s="1163">
        <f t="shared" ref="K68:K74" si="9">IF(H68&gt;=80%,1,0)</f>
        <v>0</v>
      </c>
      <c r="L68" s="1163">
        <f t="shared" ref="L68:L74" si="10">(IF(H68&gt;=50%,1,0)*IF(H68&lt;=80%,1,(IF(H68&gt;=80%,0))))</f>
        <v>0</v>
      </c>
      <c r="M68" s="1163">
        <f t="shared" ref="M68:M74" si="11">IF(H68&lt;50%,1,0)</f>
        <v>1</v>
      </c>
    </row>
    <row r="69" spans="1:13" ht="51" x14ac:dyDescent="0.25">
      <c r="A69" s="1232"/>
      <c r="B69" s="1240"/>
      <c r="C69" s="1268"/>
      <c r="D69" s="1271"/>
      <c r="E69" s="1254"/>
      <c r="F69" s="651" t="s">
        <v>422</v>
      </c>
      <c r="G69" s="1256"/>
      <c r="H69" s="1323"/>
      <c r="I69" s="1258"/>
      <c r="J69" s="1166"/>
      <c r="K69" s="1164"/>
      <c r="L69" s="1164"/>
      <c r="M69" s="1164"/>
    </row>
    <row r="70" spans="1:13" x14ac:dyDescent="0.25">
      <c r="A70" s="1232"/>
      <c r="B70" s="1240"/>
      <c r="C70" s="1268"/>
      <c r="D70" s="1271"/>
      <c r="E70" s="1259" t="s">
        <v>376</v>
      </c>
      <c r="F70" s="1212" t="s">
        <v>423</v>
      </c>
      <c r="G70" s="1214">
        <v>30000</v>
      </c>
      <c r="H70" s="1518">
        <v>0</v>
      </c>
      <c r="I70" s="1216">
        <v>0</v>
      </c>
      <c r="J70" s="1218"/>
      <c r="K70" s="911">
        <f t="shared" si="9"/>
        <v>0</v>
      </c>
      <c r="L70" s="911">
        <f t="shared" si="10"/>
        <v>0</v>
      </c>
      <c r="M70" s="911">
        <f t="shared" si="11"/>
        <v>1</v>
      </c>
    </row>
    <row r="71" spans="1:13" x14ac:dyDescent="0.25">
      <c r="A71" s="1232"/>
      <c r="B71" s="1240"/>
      <c r="C71" s="1268"/>
      <c r="D71" s="1271"/>
      <c r="E71" s="1260"/>
      <c r="F71" s="1213"/>
      <c r="G71" s="1215"/>
      <c r="H71" s="1519"/>
      <c r="I71" s="1217"/>
      <c r="J71" s="1219"/>
      <c r="K71" s="913"/>
      <c r="L71" s="913"/>
      <c r="M71" s="913"/>
    </row>
    <row r="72" spans="1:13" ht="25.5" x14ac:dyDescent="0.25">
      <c r="A72" s="1232"/>
      <c r="B72" s="1240"/>
      <c r="C72" s="1268"/>
      <c r="D72" s="1271"/>
      <c r="E72" s="1265" t="s">
        <v>316</v>
      </c>
      <c r="F72" s="315" t="s">
        <v>424</v>
      </c>
      <c r="G72" s="1220">
        <v>7000000</v>
      </c>
      <c r="H72" s="883">
        <v>0.28000000000000003</v>
      </c>
      <c r="I72" s="1223">
        <v>1950000</v>
      </c>
      <c r="J72" s="1225" t="s">
        <v>728</v>
      </c>
      <c r="K72" s="1159">
        <f t="shared" si="9"/>
        <v>0</v>
      </c>
      <c r="L72" s="1159">
        <f t="shared" si="10"/>
        <v>0</v>
      </c>
      <c r="M72" s="1159">
        <f t="shared" si="11"/>
        <v>1</v>
      </c>
    </row>
    <row r="73" spans="1:13" x14ac:dyDescent="0.25">
      <c r="A73" s="1232"/>
      <c r="B73" s="1240"/>
      <c r="C73" s="1268"/>
      <c r="D73" s="1271"/>
      <c r="E73" s="1266"/>
      <c r="F73" s="315" t="s">
        <v>425</v>
      </c>
      <c r="G73" s="1221"/>
      <c r="H73" s="1323"/>
      <c r="I73" s="1224"/>
      <c r="J73" s="1226"/>
      <c r="K73" s="1160"/>
      <c r="L73" s="1160"/>
      <c r="M73" s="1160"/>
    </row>
    <row r="74" spans="1:13" ht="21" customHeight="1" x14ac:dyDescent="0.25">
      <c r="A74" s="126"/>
      <c r="B74" s="125"/>
      <c r="C74" s="1269"/>
      <c r="D74" s="1272"/>
      <c r="E74" s="356" t="s">
        <v>23</v>
      </c>
      <c r="F74" s="357" t="s">
        <v>426</v>
      </c>
      <c r="G74" s="358">
        <v>944000</v>
      </c>
      <c r="H74" s="1517">
        <v>0</v>
      </c>
      <c r="I74" s="359">
        <v>0</v>
      </c>
      <c r="J74" s="360"/>
      <c r="K74" s="361">
        <f t="shared" si="9"/>
        <v>0</v>
      </c>
      <c r="L74" s="361">
        <f t="shared" si="10"/>
        <v>0</v>
      </c>
      <c r="M74" s="361">
        <f t="shared" si="11"/>
        <v>1</v>
      </c>
    </row>
    <row r="75" spans="1:13" ht="15.75" thickBot="1" x14ac:dyDescent="0.3">
      <c r="A75" s="841" t="s">
        <v>427</v>
      </c>
      <c r="B75" s="841"/>
      <c r="C75" s="28"/>
      <c r="D75" s="28"/>
      <c r="E75" s="28"/>
      <c r="F75" s="36"/>
      <c r="G75" s="36"/>
      <c r="H75" s="1015" t="s">
        <v>4</v>
      </c>
      <c r="I75" s="1016"/>
      <c r="J75" s="1016"/>
      <c r="K75" s="763"/>
      <c r="L75" s="763"/>
      <c r="M75" s="763"/>
    </row>
    <row r="76" spans="1:13" ht="51.75" customHeight="1" thickBot="1" x14ac:dyDescent="0.3">
      <c r="A76" s="24" t="s">
        <v>5</v>
      </c>
      <c r="B76" s="24" t="s">
        <v>6</v>
      </c>
      <c r="C76" s="23" t="s">
        <v>7</v>
      </c>
      <c r="D76" s="23" t="s">
        <v>8</v>
      </c>
      <c r="E76" s="23" t="s">
        <v>697</v>
      </c>
      <c r="F76" s="25" t="s">
        <v>10</v>
      </c>
      <c r="G76" s="26" t="s">
        <v>11</v>
      </c>
      <c r="H76" s="1" t="s">
        <v>12</v>
      </c>
      <c r="I76" s="60" t="s">
        <v>13</v>
      </c>
      <c r="J76" s="2" t="s">
        <v>14</v>
      </c>
      <c r="K76" s="3" t="s">
        <v>15</v>
      </c>
      <c r="L76" s="4" t="s">
        <v>16</v>
      </c>
      <c r="M76" s="5" t="s">
        <v>17</v>
      </c>
    </row>
    <row r="77" spans="1:13" ht="38.25" x14ac:dyDescent="0.25">
      <c r="A77" s="1241" t="s">
        <v>428</v>
      </c>
      <c r="B77" s="1250" t="s">
        <v>402</v>
      </c>
      <c r="C77" s="1170" t="s">
        <v>373</v>
      </c>
      <c r="D77" s="1173">
        <v>1</v>
      </c>
      <c r="E77" s="362" t="s">
        <v>229</v>
      </c>
      <c r="F77" s="357" t="s">
        <v>429</v>
      </c>
      <c r="G77" s="363">
        <v>3000000</v>
      </c>
      <c r="H77" s="45">
        <v>0</v>
      </c>
      <c r="I77" s="364">
        <v>0</v>
      </c>
      <c r="J77" s="794" t="s">
        <v>730</v>
      </c>
      <c r="K77" s="361">
        <f t="shared" ref="K77:K84" si="12">IF(H77&gt;=80%,1,0)</f>
        <v>0</v>
      </c>
      <c r="L77" s="361">
        <f t="shared" ref="L77:L84" si="13">(IF(H77&gt;=50%,1,0)*IF(H77&lt;=80%,1,(IF(H77&gt;=80%,0))))</f>
        <v>0</v>
      </c>
      <c r="M77" s="361">
        <f t="shared" ref="M77:M84" si="14">IF(H77&lt;50%,1,0)</f>
        <v>1</v>
      </c>
    </row>
    <row r="78" spans="1:13" ht="38.25" customHeight="1" x14ac:dyDescent="0.25">
      <c r="A78" s="1242"/>
      <c r="B78" s="1251"/>
      <c r="C78" s="1171"/>
      <c r="D78" s="1174"/>
      <c r="E78" s="1342" t="s">
        <v>245</v>
      </c>
      <c r="F78" s="1344" t="s">
        <v>694</v>
      </c>
      <c r="G78" s="1346">
        <v>1480000</v>
      </c>
      <c r="H78" s="883">
        <v>0.87</v>
      </c>
      <c r="I78" s="1348">
        <v>1260000</v>
      </c>
      <c r="J78" s="1350"/>
      <c r="K78" s="1333">
        <f>IF(H78&gt;=80%,1,0)</f>
        <v>1</v>
      </c>
      <c r="L78" s="1333">
        <f>(IF(H78&gt;=50%,1,0)*IF(H78&lt;=80%,1,(IF(H78&gt;=80%,0))))</f>
        <v>0</v>
      </c>
      <c r="M78" s="1333">
        <f>IF(H78&lt;50%,1,0)</f>
        <v>0</v>
      </c>
    </row>
    <row r="79" spans="1:13" x14ac:dyDescent="0.25">
      <c r="A79" s="1242"/>
      <c r="B79" s="1251"/>
      <c r="C79" s="1171"/>
      <c r="D79" s="1174"/>
      <c r="E79" s="1343"/>
      <c r="F79" s="1345"/>
      <c r="G79" s="1347"/>
      <c r="H79" s="1520"/>
      <c r="I79" s="1349"/>
      <c r="J79" s="1351"/>
      <c r="K79" s="1334"/>
      <c r="L79" s="1334"/>
      <c r="M79" s="1334"/>
    </row>
    <row r="80" spans="1:13" ht="25.5" x14ac:dyDescent="0.25">
      <c r="A80" s="1242"/>
      <c r="B80" s="1251"/>
      <c r="C80" s="1171"/>
      <c r="D80" s="1174"/>
      <c r="E80" s="365" t="s">
        <v>257</v>
      </c>
      <c r="F80" s="366" t="s">
        <v>430</v>
      </c>
      <c r="G80" s="367">
        <v>50000</v>
      </c>
      <c r="H80" s="45">
        <v>0</v>
      </c>
      <c r="I80" s="369">
        <v>0</v>
      </c>
      <c r="J80" s="776"/>
      <c r="K80" s="368">
        <f t="shared" si="12"/>
        <v>0</v>
      </c>
      <c r="L80" s="368">
        <f t="shared" si="13"/>
        <v>0</v>
      </c>
      <c r="M80" s="368">
        <f t="shared" si="14"/>
        <v>1</v>
      </c>
    </row>
    <row r="81" spans="1:13" x14ac:dyDescent="0.25">
      <c r="A81" s="1242"/>
      <c r="B81" s="1251"/>
      <c r="C81" s="1171"/>
      <c r="D81" s="1174"/>
      <c r="E81" s="85" t="s">
        <v>376</v>
      </c>
      <c r="F81" s="864" t="s">
        <v>431</v>
      </c>
      <c r="G81" s="1335">
        <v>130000</v>
      </c>
      <c r="H81" s="1199">
        <v>0</v>
      </c>
      <c r="I81" s="1355">
        <v>0</v>
      </c>
      <c r="J81" s="1210"/>
      <c r="K81" s="1100">
        <f>IF(H81&gt;=80%,1,0)</f>
        <v>0</v>
      </c>
      <c r="L81" s="1100">
        <f>(IF(H81&gt;=50%,1,0)*IF(H81&lt;=80%,1,(IF(H81&gt;=80%,0))))</f>
        <v>0</v>
      </c>
      <c r="M81" s="1100">
        <f>IF(H81&lt;50%,1,0)</f>
        <v>1</v>
      </c>
    </row>
    <row r="82" spans="1:13" x14ac:dyDescent="0.25">
      <c r="A82" s="1242"/>
      <c r="B82" s="1251"/>
      <c r="C82" s="1171"/>
      <c r="D82" s="1174"/>
      <c r="E82" s="85" t="s">
        <v>273</v>
      </c>
      <c r="F82" s="865"/>
      <c r="G82" s="1336"/>
      <c r="H82" s="1323"/>
      <c r="I82" s="1356"/>
      <c r="J82" s="1211"/>
      <c r="K82" s="1102"/>
      <c r="L82" s="1102"/>
      <c r="M82" s="1102"/>
    </row>
    <row r="83" spans="1:13" x14ac:dyDescent="0.25">
      <c r="A83" s="1242"/>
      <c r="B83" s="1251"/>
      <c r="C83" s="1171"/>
      <c r="D83" s="1174"/>
      <c r="E83" s="85" t="s">
        <v>316</v>
      </c>
      <c r="F83" s="866"/>
      <c r="G83" s="370">
        <v>5000000</v>
      </c>
      <c r="H83" s="661">
        <v>0.16</v>
      </c>
      <c r="I83" s="311">
        <v>837000</v>
      </c>
      <c r="J83" s="792" t="s">
        <v>731</v>
      </c>
      <c r="K83" s="308">
        <f t="shared" si="12"/>
        <v>0</v>
      </c>
      <c r="L83" s="308">
        <f t="shared" si="13"/>
        <v>0</v>
      </c>
      <c r="M83" s="308">
        <f t="shared" si="14"/>
        <v>1</v>
      </c>
    </row>
    <row r="84" spans="1:13" ht="36.75" customHeight="1" thickBot="1" x14ac:dyDescent="0.3">
      <c r="A84" s="1243"/>
      <c r="B84" s="1252"/>
      <c r="C84" s="1337"/>
      <c r="D84" s="1175"/>
      <c r="E84" s="769" t="s">
        <v>344</v>
      </c>
      <c r="F84" s="770" t="s">
        <v>432</v>
      </c>
      <c r="G84" s="771">
        <v>56500000</v>
      </c>
      <c r="H84" s="45">
        <v>0</v>
      </c>
      <c r="I84" s="772">
        <v>0</v>
      </c>
      <c r="J84" s="793" t="s">
        <v>729</v>
      </c>
      <c r="K84" s="646">
        <f t="shared" si="12"/>
        <v>0</v>
      </c>
      <c r="L84" s="646">
        <f t="shared" si="13"/>
        <v>0</v>
      </c>
      <c r="M84" s="646">
        <f t="shared" si="14"/>
        <v>1</v>
      </c>
    </row>
    <row r="85" spans="1:13" ht="18.75" thickBot="1" x14ac:dyDescent="0.3">
      <c r="A85" s="1149" t="s">
        <v>433</v>
      </c>
      <c r="B85" s="1149"/>
      <c r="C85" s="28"/>
      <c r="D85" s="28"/>
      <c r="E85" s="28"/>
      <c r="F85" s="36"/>
      <c r="G85" s="36"/>
      <c r="H85" s="1015" t="s">
        <v>4</v>
      </c>
      <c r="I85" s="1016"/>
      <c r="J85" s="1016"/>
      <c r="K85" s="763"/>
      <c r="L85" s="763"/>
      <c r="M85" s="763"/>
    </row>
    <row r="86" spans="1:13" ht="56.25" customHeight="1" thickBot="1" x14ac:dyDescent="0.3">
      <c r="A86" s="24" t="s">
        <v>5</v>
      </c>
      <c r="B86" s="24" t="s">
        <v>6</v>
      </c>
      <c r="C86" s="23" t="s">
        <v>7</v>
      </c>
      <c r="D86" s="23" t="s">
        <v>8</v>
      </c>
      <c r="E86" s="23" t="s">
        <v>9</v>
      </c>
      <c r="F86" s="25" t="s">
        <v>10</v>
      </c>
      <c r="G86" s="26" t="s">
        <v>11</v>
      </c>
      <c r="H86" s="1" t="s">
        <v>12</v>
      </c>
      <c r="I86" s="60" t="s">
        <v>13</v>
      </c>
      <c r="J86" s="2" t="s">
        <v>14</v>
      </c>
      <c r="K86" s="3" t="s">
        <v>15</v>
      </c>
      <c r="L86" s="4" t="s">
        <v>16</v>
      </c>
      <c r="M86" s="5" t="s">
        <v>17</v>
      </c>
    </row>
    <row r="87" spans="1:13" x14ac:dyDescent="0.25">
      <c r="A87" s="1240" t="s">
        <v>434</v>
      </c>
      <c r="B87" s="1240" t="s">
        <v>402</v>
      </c>
      <c r="C87" s="1170" t="s">
        <v>373</v>
      </c>
      <c r="D87" s="1173">
        <v>1</v>
      </c>
      <c r="E87" s="766" t="s">
        <v>166</v>
      </c>
      <c r="F87" s="693" t="s">
        <v>435</v>
      </c>
      <c r="G87" s="767">
        <v>550000</v>
      </c>
      <c r="H87" s="1521">
        <v>0.32</v>
      </c>
      <c r="I87" s="768">
        <v>178364</v>
      </c>
      <c r="J87" s="279"/>
      <c r="K87" s="281">
        <f t="shared" ref="K87" si="15">IF(H87&gt;=80%,1,0)</f>
        <v>0</v>
      </c>
      <c r="L87" s="281">
        <f t="shared" ref="L87:L88" si="16">(IF(H87&gt;=50%,1,0)*IF(H87&lt;=80%,1,(IF(H87&gt;=80%,0))))</f>
        <v>0</v>
      </c>
      <c r="M87" s="281">
        <f t="shared" ref="K87:M88" si="17">IF(H87&lt;50%,1,0)</f>
        <v>1</v>
      </c>
    </row>
    <row r="88" spans="1:13" ht="26.25" thickBot="1" x14ac:dyDescent="0.3">
      <c r="A88" s="1240"/>
      <c r="B88" s="1240"/>
      <c r="C88" s="1337"/>
      <c r="D88" s="1175"/>
      <c r="E88" s="371" t="s">
        <v>229</v>
      </c>
      <c r="F88" s="372" t="s">
        <v>436</v>
      </c>
      <c r="G88" s="373">
        <v>2000000</v>
      </c>
      <c r="H88" s="1517">
        <v>0</v>
      </c>
      <c r="I88" s="374">
        <v>0</v>
      </c>
      <c r="J88" s="791" t="s">
        <v>732</v>
      </c>
      <c r="K88" s="368">
        <f t="shared" si="17"/>
        <v>0</v>
      </c>
      <c r="L88" s="368">
        <f t="shared" si="16"/>
        <v>0</v>
      </c>
      <c r="M88" s="368">
        <f t="shared" si="17"/>
        <v>1</v>
      </c>
    </row>
    <row r="89" spans="1:13" ht="18.75" thickBot="1" x14ac:dyDescent="0.3">
      <c r="A89" s="1149" t="s">
        <v>437</v>
      </c>
      <c r="B89" s="1149"/>
      <c r="C89" s="28"/>
      <c r="D89" s="28"/>
      <c r="E89" s="28"/>
      <c r="F89" s="36"/>
      <c r="G89" s="36"/>
      <c r="H89" s="1015" t="s">
        <v>4</v>
      </c>
      <c r="I89" s="1016"/>
      <c r="J89" s="1016"/>
      <c r="K89" s="763"/>
      <c r="L89" s="763"/>
      <c r="M89" s="763"/>
    </row>
    <row r="90" spans="1:13" ht="58.5" customHeight="1" thickBot="1" x14ac:dyDescent="0.3">
      <c r="A90" s="34" t="s">
        <v>5</v>
      </c>
      <c r="B90" s="34" t="s">
        <v>6</v>
      </c>
      <c r="C90" s="24" t="s">
        <v>7</v>
      </c>
      <c r="D90" s="24" t="s">
        <v>8</v>
      </c>
      <c r="E90" s="24" t="s">
        <v>9</v>
      </c>
      <c r="F90" s="41" t="s">
        <v>10</v>
      </c>
      <c r="G90" s="42" t="s">
        <v>11</v>
      </c>
      <c r="H90" s="1" t="s">
        <v>12</v>
      </c>
      <c r="I90" s="60" t="s">
        <v>13</v>
      </c>
      <c r="J90" s="2" t="s">
        <v>14</v>
      </c>
      <c r="K90" s="3" t="s">
        <v>15</v>
      </c>
      <c r="L90" s="4" t="s">
        <v>16</v>
      </c>
      <c r="M90" s="5" t="s">
        <v>17</v>
      </c>
    </row>
    <row r="91" spans="1:13" ht="25.5" customHeight="1" x14ac:dyDescent="0.25">
      <c r="A91" s="1232" t="s">
        <v>438</v>
      </c>
      <c r="B91" s="1233" t="s">
        <v>439</v>
      </c>
      <c r="C91" s="1338" t="s">
        <v>373</v>
      </c>
      <c r="D91" s="1339">
        <v>1</v>
      </c>
      <c r="E91" s="375" t="s">
        <v>440</v>
      </c>
      <c r="F91" s="1234" t="s">
        <v>441</v>
      </c>
      <c r="G91" s="376">
        <v>1000000</v>
      </c>
      <c r="H91" s="1517">
        <v>0</v>
      </c>
      <c r="I91" s="377">
        <v>0</v>
      </c>
      <c r="J91" s="1237" t="s">
        <v>733</v>
      </c>
      <c r="K91" s="1352">
        <f t="shared" ref="K91:K95" si="18">IF(H91&gt;=80%,1,0)</f>
        <v>0</v>
      </c>
      <c r="L91" s="1352">
        <f t="shared" ref="L91:L95" si="19">(IF(H91&gt;=50%,1,0)*IF(H91&lt;=80%,1,(IF(H91&gt;=80%,0))))</f>
        <v>0</v>
      </c>
      <c r="M91" s="1352">
        <f t="shared" ref="M91:M95" si="20">IF(H91&lt;50%,1,0)</f>
        <v>1</v>
      </c>
    </row>
    <row r="92" spans="1:13" x14ac:dyDescent="0.25">
      <c r="A92" s="1232"/>
      <c r="B92" s="1233"/>
      <c r="C92" s="1171"/>
      <c r="D92" s="1340"/>
      <c r="E92" s="375" t="s">
        <v>45</v>
      </c>
      <c r="F92" s="1235"/>
      <c r="G92" s="376">
        <v>400000000</v>
      </c>
      <c r="H92" s="1521">
        <v>0.26</v>
      </c>
      <c r="I92" s="378">
        <v>106262005</v>
      </c>
      <c r="J92" s="1238"/>
      <c r="K92" s="1353"/>
      <c r="L92" s="1353"/>
      <c r="M92" s="1353"/>
    </row>
    <row r="93" spans="1:13" x14ac:dyDescent="0.25">
      <c r="A93" s="1232"/>
      <c r="B93" s="1233"/>
      <c r="C93" s="1171"/>
      <c r="D93" s="1340"/>
      <c r="E93" s="375" t="s">
        <v>37</v>
      </c>
      <c r="F93" s="1235"/>
      <c r="G93" s="376">
        <v>300000</v>
      </c>
      <c r="H93" s="1517">
        <v>0</v>
      </c>
      <c r="I93" s="377">
        <v>0</v>
      </c>
      <c r="J93" s="1238"/>
      <c r="K93" s="1353"/>
      <c r="L93" s="1353"/>
      <c r="M93" s="1353"/>
    </row>
    <row r="94" spans="1:13" x14ac:dyDescent="0.25">
      <c r="A94" s="1232"/>
      <c r="B94" s="1233"/>
      <c r="C94" s="1171"/>
      <c r="D94" s="1340"/>
      <c r="E94" s="375" t="s">
        <v>37</v>
      </c>
      <c r="F94" s="1236"/>
      <c r="G94" s="376">
        <v>900000</v>
      </c>
      <c r="H94" s="1517">
        <v>0</v>
      </c>
      <c r="I94" s="377">
        <v>0</v>
      </c>
      <c r="J94" s="1239"/>
      <c r="K94" s="1354"/>
      <c r="L94" s="1354"/>
      <c r="M94" s="1354"/>
    </row>
    <row r="95" spans="1:13" ht="51.75" thickBot="1" x14ac:dyDescent="0.3">
      <c r="A95" s="1232"/>
      <c r="B95" s="1233"/>
      <c r="C95" s="1337"/>
      <c r="D95" s="1341"/>
      <c r="E95" s="379" t="s">
        <v>37</v>
      </c>
      <c r="F95" s="380" t="s">
        <v>442</v>
      </c>
      <c r="G95" s="381">
        <v>5000000</v>
      </c>
      <c r="H95" s="45">
        <v>0</v>
      </c>
      <c r="I95" s="382">
        <v>0</v>
      </c>
      <c r="J95" s="790" t="s">
        <v>728</v>
      </c>
      <c r="K95" s="382">
        <f t="shared" si="18"/>
        <v>0</v>
      </c>
      <c r="L95" s="382">
        <f t="shared" si="19"/>
        <v>0</v>
      </c>
      <c r="M95" s="382">
        <f t="shared" si="20"/>
        <v>1</v>
      </c>
    </row>
    <row r="96" spans="1:13" ht="29.25" customHeight="1" x14ac:dyDescent="0.25">
      <c r="A96" s="36"/>
      <c r="B96" s="688" t="s">
        <v>741</v>
      </c>
      <c r="C96" s="687"/>
      <c r="D96" s="687"/>
      <c r="E96" s="686"/>
      <c r="F96" s="686"/>
      <c r="G96" s="36"/>
      <c r="H96" s="36"/>
      <c r="I96" s="36"/>
      <c r="J96" s="74" t="s">
        <v>139</v>
      </c>
      <c r="K96" s="727">
        <f>SUM(K9:K95)</f>
        <v>3</v>
      </c>
      <c r="L96" s="727">
        <f>SUM(L9:L95)</f>
        <v>0</v>
      </c>
      <c r="M96" s="727">
        <f>SUM(M9:M95)</f>
        <v>30</v>
      </c>
    </row>
    <row r="97" spans="1:13" ht="28.5" customHeight="1" x14ac:dyDescent="0.25">
      <c r="A97" s="36"/>
      <c r="B97" s="689" t="s">
        <v>742</v>
      </c>
      <c r="C97" s="36"/>
      <c r="D97" s="36"/>
      <c r="E97" s="686"/>
      <c r="F97" s="686"/>
      <c r="G97" s="36"/>
      <c r="H97" s="36"/>
      <c r="I97" s="36"/>
      <c r="J97" s="675" t="s">
        <v>666</v>
      </c>
      <c r="K97" s="75"/>
      <c r="L97" s="36"/>
      <c r="M97" s="36"/>
    </row>
    <row r="98" spans="1:13" x14ac:dyDescent="0.25">
      <c r="A98" s="36"/>
      <c r="B98" s="36"/>
      <c r="C98" s="36"/>
      <c r="D98" s="36"/>
      <c r="E98" s="686"/>
      <c r="F98" s="686"/>
      <c r="G98" s="36"/>
      <c r="H98" s="36"/>
      <c r="I98" s="36"/>
      <c r="J98" s="36"/>
      <c r="K98" s="36"/>
      <c r="L98" s="36"/>
      <c r="M98" s="36"/>
    </row>
    <row r="99" spans="1:13" x14ac:dyDescent="0.25">
      <c r="A99" s="36"/>
      <c r="B99" s="36"/>
      <c r="C99" s="36"/>
      <c r="D99" s="36"/>
      <c r="E99" s="686"/>
      <c r="F99" s="686"/>
      <c r="G99" s="36"/>
      <c r="H99" s="36"/>
      <c r="I99" s="36"/>
      <c r="J99" s="36"/>
      <c r="K99" s="36"/>
      <c r="L99" s="36"/>
      <c r="M99" s="36"/>
    </row>
    <row r="100" spans="1:13" x14ac:dyDescent="0.25">
      <c r="A100" s="36"/>
      <c r="B100" s="36"/>
      <c r="C100" s="36"/>
      <c r="D100" s="76" t="s">
        <v>443</v>
      </c>
      <c r="E100" s="686"/>
      <c r="F100" s="686"/>
      <c r="G100" s="36"/>
      <c r="H100" s="36"/>
      <c r="I100" s="36"/>
      <c r="J100" s="36"/>
      <c r="K100" s="36"/>
      <c r="L100" s="36"/>
      <c r="M100" s="36"/>
    </row>
    <row r="101" spans="1:13" ht="15.75" thickBot="1" x14ac:dyDescent="0.3">
      <c r="A101" s="36"/>
      <c r="B101" s="36"/>
      <c r="C101" s="36"/>
      <c r="D101" s="76"/>
      <c r="E101" s="38"/>
      <c r="F101" s="38"/>
      <c r="G101" s="36"/>
      <c r="H101" s="36"/>
      <c r="I101" s="36"/>
      <c r="J101" s="36"/>
      <c r="K101" s="36"/>
      <c r="L101" s="36"/>
      <c r="M101" s="36"/>
    </row>
    <row r="102" spans="1:13" ht="15.75" thickBot="1" x14ac:dyDescent="0.3">
      <c r="A102" s="36"/>
      <c r="B102" s="36"/>
      <c r="C102" s="36"/>
      <c r="D102" s="76" t="s">
        <v>144</v>
      </c>
      <c r="E102" s="1227"/>
      <c r="F102" s="1227"/>
      <c r="G102" s="36"/>
      <c r="H102" s="36"/>
      <c r="I102" s="36"/>
      <c r="J102" s="77" t="s">
        <v>143</v>
      </c>
      <c r="K102" s="78">
        <f>M96+L96+K96</f>
        <v>33</v>
      </c>
      <c r="L102" s="79">
        <v>1</v>
      </c>
      <c r="M102" s="36"/>
    </row>
    <row r="103" spans="1:13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124"/>
      <c r="M103" s="36"/>
    </row>
    <row r="104" spans="1:13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80" t="s">
        <v>145</v>
      </c>
      <c r="K104" s="81">
        <v>3</v>
      </c>
      <c r="L104" s="79">
        <f>3/33</f>
        <v>9.0909090909090912E-2</v>
      </c>
      <c r="M104" s="36"/>
    </row>
    <row r="105" spans="1:13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82" t="s">
        <v>146</v>
      </c>
      <c r="K105" s="83">
        <v>0</v>
      </c>
      <c r="L105" s="79">
        <v>0</v>
      </c>
      <c r="M105" s="36"/>
    </row>
    <row r="106" spans="1:13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82" t="s">
        <v>147</v>
      </c>
      <c r="K106" s="84">
        <v>30</v>
      </c>
      <c r="L106" s="79">
        <f>30/33</f>
        <v>0.90909090909090906</v>
      </c>
      <c r="M106" s="36"/>
    </row>
  </sheetData>
  <mergeCells count="185">
    <mergeCell ref="L78:L79"/>
    <mergeCell ref="M78:M79"/>
    <mergeCell ref="G81:G82"/>
    <mergeCell ref="C87:C88"/>
    <mergeCell ref="D87:D88"/>
    <mergeCell ref="C91:C95"/>
    <mergeCell ref="D91:D95"/>
    <mergeCell ref="C77:C84"/>
    <mergeCell ref="D77:D84"/>
    <mergeCell ref="E78:E79"/>
    <mergeCell ref="F78:F79"/>
    <mergeCell ref="G78:G79"/>
    <mergeCell ref="H78:H79"/>
    <mergeCell ref="I78:I79"/>
    <mergeCell ref="J78:J79"/>
    <mergeCell ref="K78:K79"/>
    <mergeCell ref="M91:M94"/>
    <mergeCell ref="K81:K82"/>
    <mergeCell ref="L81:L82"/>
    <mergeCell ref="M81:M82"/>
    <mergeCell ref="K91:K94"/>
    <mergeCell ref="L91:L94"/>
    <mergeCell ref="H81:H82"/>
    <mergeCell ref="I81:I82"/>
    <mergeCell ref="A7:B7"/>
    <mergeCell ref="H7:J7"/>
    <mergeCell ref="A9:A16"/>
    <mergeCell ref="B9:B16"/>
    <mergeCell ref="F9:F13"/>
    <mergeCell ref="H9:H13"/>
    <mergeCell ref="J9:J13"/>
    <mergeCell ref="A1:G1"/>
    <mergeCell ref="A2:G2"/>
    <mergeCell ref="A3:M3"/>
    <mergeCell ref="A4:M4"/>
    <mergeCell ref="B5:M5"/>
    <mergeCell ref="B6:M6"/>
    <mergeCell ref="K9:K13"/>
    <mergeCell ref="L9:L13"/>
    <mergeCell ref="M9:M13"/>
    <mergeCell ref="A17:B17"/>
    <mergeCell ref="H17:J17"/>
    <mergeCell ref="A19:A32"/>
    <mergeCell ref="B19:B32"/>
    <mergeCell ref="F19:F20"/>
    <mergeCell ref="H19:H20"/>
    <mergeCell ref="I19:I20"/>
    <mergeCell ref="J19:J20"/>
    <mergeCell ref="K19:K20"/>
    <mergeCell ref="L19:L20"/>
    <mergeCell ref="M19:M20"/>
    <mergeCell ref="E9:E13"/>
    <mergeCell ref="E26:E27"/>
    <mergeCell ref="J26:J27"/>
    <mergeCell ref="K26:K27"/>
    <mergeCell ref="L26:L27"/>
    <mergeCell ref="M26:M27"/>
    <mergeCell ref="K31:K32"/>
    <mergeCell ref="L31:L32"/>
    <mergeCell ref="K24:K25"/>
    <mergeCell ref="L24:L25"/>
    <mergeCell ref="M24:M25"/>
    <mergeCell ref="E21:E23"/>
    <mergeCell ref="K21:K23"/>
    <mergeCell ref="L21:L23"/>
    <mergeCell ref="M21:M23"/>
    <mergeCell ref="J21:J23"/>
    <mergeCell ref="E24:E25"/>
    <mergeCell ref="F24:F25"/>
    <mergeCell ref="G24:G25"/>
    <mergeCell ref="H24:H25"/>
    <mergeCell ref="I24:I25"/>
    <mergeCell ref="J24:J25"/>
    <mergeCell ref="A33:B33"/>
    <mergeCell ref="H33:J33"/>
    <mergeCell ref="K29:K30"/>
    <mergeCell ref="L29:L30"/>
    <mergeCell ref="M29:M30"/>
    <mergeCell ref="M49:M53"/>
    <mergeCell ref="A47:B47"/>
    <mergeCell ref="H47:J47"/>
    <mergeCell ref="A49:A53"/>
    <mergeCell ref="B49:B53"/>
    <mergeCell ref="F49:F50"/>
    <mergeCell ref="F43:F45"/>
    <mergeCell ref="A35:A46"/>
    <mergeCell ref="B35:B46"/>
    <mergeCell ref="F35:F37"/>
    <mergeCell ref="C35:C46"/>
    <mergeCell ref="D35:D46"/>
    <mergeCell ref="E38:E39"/>
    <mergeCell ref="F38:F39"/>
    <mergeCell ref="M31:M32"/>
    <mergeCell ref="J29:J30"/>
    <mergeCell ref="E31:E32"/>
    <mergeCell ref="H31:H32"/>
    <mergeCell ref="J31:J32"/>
    <mergeCell ref="B68:B73"/>
    <mergeCell ref="E68:E69"/>
    <mergeCell ref="G68:G69"/>
    <mergeCell ref="H68:H69"/>
    <mergeCell ref="I68:I69"/>
    <mergeCell ref="E70:E71"/>
    <mergeCell ref="A54:B54"/>
    <mergeCell ref="H54:J54"/>
    <mergeCell ref="A56:A64"/>
    <mergeCell ref="B56:B64"/>
    <mergeCell ref="E58:E59"/>
    <mergeCell ref="E72:E73"/>
    <mergeCell ref="A66:B66"/>
    <mergeCell ref="C68:C74"/>
    <mergeCell ref="D68:D74"/>
    <mergeCell ref="E102:F102"/>
    <mergeCell ref="A5:A6"/>
    <mergeCell ref="C19:C32"/>
    <mergeCell ref="D19:D32"/>
    <mergeCell ref="E19:E20"/>
    <mergeCell ref="E29:E30"/>
    <mergeCell ref="A89:B89"/>
    <mergeCell ref="H89:J89"/>
    <mergeCell ref="A91:A95"/>
    <mergeCell ref="B91:B95"/>
    <mergeCell ref="F91:F94"/>
    <mergeCell ref="J91:J94"/>
    <mergeCell ref="A85:B85"/>
    <mergeCell ref="H85:J85"/>
    <mergeCell ref="A87:A88"/>
    <mergeCell ref="B87:B88"/>
    <mergeCell ref="A75:B75"/>
    <mergeCell ref="H75:J75"/>
    <mergeCell ref="A77:A84"/>
    <mergeCell ref="C9:C13"/>
    <mergeCell ref="D9:D13"/>
    <mergeCell ref="B77:B84"/>
    <mergeCell ref="F81:F83"/>
    <mergeCell ref="A68:A73"/>
    <mergeCell ref="J81:J82"/>
    <mergeCell ref="F70:F71"/>
    <mergeCell ref="G70:G71"/>
    <mergeCell ref="H70:H71"/>
    <mergeCell ref="I70:I71"/>
    <mergeCell ref="J70:J71"/>
    <mergeCell ref="G72:G73"/>
    <mergeCell ref="H72:H73"/>
    <mergeCell ref="I72:I73"/>
    <mergeCell ref="J72:J73"/>
    <mergeCell ref="M35:M46"/>
    <mergeCell ref="C56:C65"/>
    <mergeCell ref="D56:D65"/>
    <mergeCell ref="E61:E64"/>
    <mergeCell ref="K61:K64"/>
    <mergeCell ref="L61:L64"/>
    <mergeCell ref="M61:M64"/>
    <mergeCell ref="J61:J64"/>
    <mergeCell ref="J58:J59"/>
    <mergeCell ref="K58:K59"/>
    <mergeCell ref="E43:E45"/>
    <mergeCell ref="J35:J46"/>
    <mergeCell ref="C49:C53"/>
    <mergeCell ref="D49:D53"/>
    <mergeCell ref="H49:H53"/>
    <mergeCell ref="I49:I53"/>
    <mergeCell ref="J49:J53"/>
    <mergeCell ref="K49:K53"/>
    <mergeCell ref="L49:L53"/>
    <mergeCell ref="G38:G39"/>
    <mergeCell ref="H35:H46"/>
    <mergeCell ref="I35:I46"/>
    <mergeCell ref="K35:K46"/>
    <mergeCell ref="L35:L46"/>
    <mergeCell ref="M70:M71"/>
    <mergeCell ref="K72:K73"/>
    <mergeCell ref="L72:L73"/>
    <mergeCell ref="M72:M73"/>
    <mergeCell ref="L58:L59"/>
    <mergeCell ref="M58:M59"/>
    <mergeCell ref="K68:K69"/>
    <mergeCell ref="J68:J69"/>
    <mergeCell ref="L68:L69"/>
    <mergeCell ref="M68:M69"/>
    <mergeCell ref="K70:K71"/>
    <mergeCell ref="L70:L71"/>
    <mergeCell ref="H66:J66"/>
    <mergeCell ref="H58:H59"/>
    <mergeCell ref="H61:H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0C1D-ED01-468C-8921-1C6CB1120960}">
  <sheetPr>
    <tabColor theme="7" tint="0.39997558519241921"/>
  </sheetPr>
  <dimension ref="A1:M100"/>
  <sheetViews>
    <sheetView zoomScale="78" zoomScaleNormal="78" workbookViewId="0">
      <selection activeCell="J5" sqref="J5"/>
    </sheetView>
  </sheetViews>
  <sheetFormatPr baseColWidth="10" defaultRowHeight="15" x14ac:dyDescent="0.25"/>
  <cols>
    <col min="1" max="1" width="27.7109375" customWidth="1"/>
    <col min="2" max="2" width="23.5703125" customWidth="1"/>
    <col min="3" max="3" width="23.42578125" customWidth="1"/>
    <col min="4" max="4" width="27.7109375" customWidth="1"/>
    <col min="5" max="5" width="17.5703125" customWidth="1"/>
    <col min="6" max="6" width="25.42578125" customWidth="1"/>
    <col min="7" max="7" width="19.140625" customWidth="1"/>
    <col min="8" max="8" width="15" customWidth="1"/>
    <col min="9" max="9" width="25.28515625" customWidth="1"/>
    <col min="10" max="10" width="31.42578125" customWidth="1"/>
    <col min="11" max="11" width="15.140625" customWidth="1"/>
    <col min="12" max="12" width="19.140625" customWidth="1"/>
    <col min="13" max="13" width="17.5703125" customWidth="1"/>
  </cols>
  <sheetData>
    <row r="1" spans="1:13" ht="20.25" x14ac:dyDescent="0.3">
      <c r="A1" s="872" t="s">
        <v>0</v>
      </c>
      <c r="B1" s="872"/>
      <c r="C1" s="872"/>
      <c r="D1" s="872"/>
      <c r="E1" s="872"/>
      <c r="F1" s="872"/>
      <c r="G1" s="872"/>
      <c r="H1" s="36"/>
      <c r="I1" s="36"/>
      <c r="J1" s="36"/>
      <c r="K1" s="36"/>
      <c r="L1" s="36"/>
      <c r="M1" s="36"/>
    </row>
    <row r="2" spans="1:13" ht="18" x14ac:dyDescent="0.25">
      <c r="A2" s="873" t="s">
        <v>444</v>
      </c>
      <c r="B2" s="873"/>
      <c r="C2" s="873"/>
      <c r="D2" s="873"/>
      <c r="E2" s="873"/>
      <c r="F2" s="873"/>
      <c r="G2" s="873"/>
      <c r="H2" s="36"/>
      <c r="I2" s="36"/>
      <c r="J2" s="36"/>
      <c r="K2" s="36"/>
      <c r="L2" s="36"/>
      <c r="M2" s="36"/>
    </row>
    <row r="3" spans="1:13" ht="61.5" customHeight="1" x14ac:dyDescent="0.25">
      <c r="A3" s="1429" t="s">
        <v>774</v>
      </c>
      <c r="B3" s="1429"/>
      <c r="C3" s="1429"/>
      <c r="D3" s="1429"/>
      <c r="E3" s="1429"/>
      <c r="F3" s="1429"/>
      <c r="G3" s="1429"/>
      <c r="H3" s="1429"/>
      <c r="I3" s="1429"/>
      <c r="J3" s="1429"/>
      <c r="K3" s="36"/>
      <c r="L3" s="36"/>
      <c r="M3" s="36"/>
    </row>
    <row r="4" spans="1:13" ht="44.25" customHeight="1" x14ac:dyDescent="0.3">
      <c r="A4" s="1430" t="s">
        <v>775</v>
      </c>
      <c r="B4" s="1430"/>
      <c r="C4" s="1430"/>
      <c r="D4" s="1430"/>
      <c r="E4" s="1430"/>
      <c r="F4" s="1430"/>
      <c r="G4" s="1430"/>
      <c r="H4" s="1430"/>
      <c r="I4" s="1430"/>
      <c r="J4" s="1430"/>
      <c r="K4" s="36"/>
      <c r="L4" s="36"/>
      <c r="M4" s="36"/>
    </row>
    <row r="5" spans="1:13" ht="38.25" customHeight="1" thickBot="1" x14ac:dyDescent="0.3">
      <c r="A5" s="834" t="s">
        <v>1</v>
      </c>
      <c r="B5" s="836" t="s">
        <v>2</v>
      </c>
      <c r="C5" s="837"/>
      <c r="D5" s="837"/>
      <c r="E5" s="837"/>
      <c r="F5" s="837"/>
      <c r="G5" s="838"/>
      <c r="H5" s="36"/>
      <c r="I5" s="36"/>
      <c r="J5" s="36"/>
      <c r="K5" s="36"/>
      <c r="L5" s="36"/>
      <c r="M5" s="36"/>
    </row>
    <row r="6" spans="1:13" ht="39.75" customHeight="1" thickBot="1" x14ac:dyDescent="0.3">
      <c r="A6" s="835"/>
      <c r="B6" s="830" t="s">
        <v>3</v>
      </c>
      <c r="C6" s="831"/>
      <c r="D6" s="831"/>
      <c r="E6" s="831"/>
      <c r="F6" s="831"/>
      <c r="G6" s="832"/>
      <c r="H6" s="36"/>
      <c r="I6" s="36"/>
      <c r="J6" s="36"/>
      <c r="K6" s="36"/>
      <c r="L6" s="36"/>
      <c r="M6" s="36"/>
    </row>
    <row r="7" spans="1:13" ht="15.75" thickBot="1" x14ac:dyDescent="0.3">
      <c r="A7" s="1411" t="s">
        <v>445</v>
      </c>
      <c r="B7" s="1411"/>
      <c r="C7" s="28"/>
      <c r="D7" s="28"/>
      <c r="E7" s="28"/>
      <c r="F7" s="36"/>
      <c r="G7" s="36"/>
      <c r="H7" s="1015" t="s">
        <v>4</v>
      </c>
      <c r="I7" s="1017"/>
      <c r="J7" s="1017"/>
      <c r="K7" s="763"/>
      <c r="L7" s="763"/>
      <c r="M7" s="763"/>
    </row>
    <row r="8" spans="1:13" ht="51.75" thickBot="1" x14ac:dyDescent="0.3">
      <c r="A8" s="383" t="s">
        <v>5</v>
      </c>
      <c r="B8" s="707" t="s">
        <v>6</v>
      </c>
      <c r="C8" s="383" t="s">
        <v>7</v>
      </c>
      <c r="D8" s="383" t="s">
        <v>8</v>
      </c>
      <c r="E8" s="383" t="s">
        <v>9</v>
      </c>
      <c r="F8" s="706" t="s">
        <v>10</v>
      </c>
      <c r="G8" s="91" t="s">
        <v>11</v>
      </c>
      <c r="H8" s="1" t="s">
        <v>12</v>
      </c>
      <c r="I8" s="60" t="s">
        <v>13</v>
      </c>
      <c r="J8" s="2" t="s">
        <v>14</v>
      </c>
      <c r="K8" s="3" t="s">
        <v>15</v>
      </c>
      <c r="L8" s="4" t="s">
        <v>16</v>
      </c>
      <c r="M8" s="5" t="s">
        <v>17</v>
      </c>
    </row>
    <row r="9" spans="1:13" ht="74.25" customHeight="1" x14ac:dyDescent="0.25">
      <c r="A9" s="133" t="s">
        <v>446</v>
      </c>
      <c r="B9" s="127" t="s">
        <v>447</v>
      </c>
      <c r="C9" s="800" t="s">
        <v>448</v>
      </c>
      <c r="D9" s="242" t="s">
        <v>449</v>
      </c>
      <c r="E9" s="384" t="s">
        <v>166</v>
      </c>
      <c r="F9" s="99" t="s">
        <v>450</v>
      </c>
      <c r="G9" s="385">
        <v>3000000</v>
      </c>
      <c r="H9" s="386">
        <v>0.5</v>
      </c>
      <c r="I9" s="705" t="s">
        <v>755</v>
      </c>
      <c r="J9" s="387" t="s">
        <v>756</v>
      </c>
      <c r="K9" s="243">
        <f>IF(H9&gt;=80%,1,0)</f>
        <v>0</v>
      </c>
      <c r="L9" s="243">
        <f>(IF(H9&gt;=50%,1,0)*IF(H9&lt;=80%,1,(IF(H9&gt;=80%,0))))</f>
        <v>1</v>
      </c>
      <c r="M9" s="243">
        <f>IF(H9&lt;50%,1,0)</f>
        <v>0</v>
      </c>
    </row>
    <row r="10" spans="1:13" ht="63.75" x14ac:dyDescent="0.25">
      <c r="A10" s="128" t="s">
        <v>451</v>
      </c>
      <c r="B10" s="121" t="s">
        <v>452</v>
      </c>
      <c r="C10" s="801" t="s">
        <v>453</v>
      </c>
      <c r="D10" s="388" t="s">
        <v>454</v>
      </c>
      <c r="E10" s="389" t="s">
        <v>93</v>
      </c>
      <c r="F10" s="100" t="s">
        <v>455</v>
      </c>
      <c r="G10" s="390">
        <v>250000</v>
      </c>
      <c r="H10" s="391">
        <v>0.5</v>
      </c>
      <c r="I10" s="392"/>
      <c r="J10" s="393" t="s">
        <v>757</v>
      </c>
      <c r="K10" s="394">
        <f t="shared" ref="K10:K14" si="0">IF(H10&gt;=80%,1,0)</f>
        <v>0</v>
      </c>
      <c r="L10" s="394">
        <v>1</v>
      </c>
      <c r="M10" s="394">
        <v>0</v>
      </c>
    </row>
    <row r="11" spans="1:13" ht="82.5" customHeight="1" x14ac:dyDescent="0.25">
      <c r="A11" s="118" t="s">
        <v>456</v>
      </c>
      <c r="B11" s="118" t="s">
        <v>758</v>
      </c>
      <c r="C11" s="481" t="s">
        <v>457</v>
      </c>
      <c r="D11" s="395" t="s">
        <v>458</v>
      </c>
      <c r="E11" s="396" t="s">
        <v>87</v>
      </c>
      <c r="F11" s="683" t="s">
        <v>459</v>
      </c>
      <c r="G11" s="397">
        <v>300000</v>
      </c>
      <c r="H11" s="398">
        <v>0.5</v>
      </c>
      <c r="I11" s="399"/>
      <c r="J11" s="401" t="s">
        <v>759</v>
      </c>
      <c r="K11" s="400">
        <f t="shared" si="0"/>
        <v>0</v>
      </c>
      <c r="L11" s="400">
        <f t="shared" ref="L11:L14" si="1">(IF(H11&gt;=50%,1,0)*IF(H11&lt;=80%,1,(IF(H11&gt;=80%,0))))</f>
        <v>1</v>
      </c>
      <c r="M11" s="400">
        <f t="shared" ref="M11:M14" si="2">IF(H11&lt;50%,1,0)</f>
        <v>0</v>
      </c>
    </row>
    <row r="12" spans="1:13" ht="123" customHeight="1" x14ac:dyDescent="0.25">
      <c r="A12" s="118" t="s">
        <v>460</v>
      </c>
      <c r="B12" s="118" t="s">
        <v>461</v>
      </c>
      <c r="C12" s="802" t="s">
        <v>462</v>
      </c>
      <c r="D12" s="402" t="s">
        <v>463</v>
      </c>
      <c r="E12" s="403" t="s">
        <v>464</v>
      </c>
      <c r="F12" s="683" t="s">
        <v>465</v>
      </c>
      <c r="G12" s="404">
        <v>3000000</v>
      </c>
      <c r="H12" s="405">
        <v>0.1</v>
      </c>
      <c r="I12" s="406"/>
      <c r="J12" s="708" t="s">
        <v>760</v>
      </c>
      <c r="K12" s="407">
        <f t="shared" si="0"/>
        <v>0</v>
      </c>
      <c r="L12" s="407">
        <f t="shared" si="1"/>
        <v>0</v>
      </c>
      <c r="M12" s="407">
        <f t="shared" si="2"/>
        <v>1</v>
      </c>
    </row>
    <row r="13" spans="1:13" ht="63.75" x14ac:dyDescent="0.25">
      <c r="A13" s="118" t="s">
        <v>466</v>
      </c>
      <c r="B13" s="118" t="s">
        <v>467</v>
      </c>
      <c r="C13" s="502" t="s">
        <v>468</v>
      </c>
      <c r="D13" s="408" t="s">
        <v>469</v>
      </c>
      <c r="E13" s="409" t="s">
        <v>470</v>
      </c>
      <c r="F13" s="683" t="s">
        <v>471</v>
      </c>
      <c r="G13" s="410">
        <v>300000</v>
      </c>
      <c r="H13" s="411">
        <v>0</v>
      </c>
      <c r="I13" s="412"/>
      <c r="J13" s="413" t="s">
        <v>472</v>
      </c>
      <c r="K13" s="414">
        <f t="shared" si="0"/>
        <v>0</v>
      </c>
      <c r="L13" s="414">
        <f t="shared" si="1"/>
        <v>0</v>
      </c>
      <c r="M13" s="414">
        <f t="shared" si="2"/>
        <v>1</v>
      </c>
    </row>
    <row r="14" spans="1:13" ht="51" x14ac:dyDescent="0.25">
      <c r="A14" s="31" t="s">
        <v>473</v>
      </c>
      <c r="B14" s="31" t="s">
        <v>474</v>
      </c>
      <c r="C14" s="155" t="s">
        <v>475</v>
      </c>
      <c r="D14" s="415" t="s">
        <v>476</v>
      </c>
      <c r="E14" s="183" t="s">
        <v>309</v>
      </c>
      <c r="F14" s="683" t="s">
        <v>477</v>
      </c>
      <c r="G14" s="417" t="s">
        <v>478</v>
      </c>
      <c r="H14" s="334">
        <v>0</v>
      </c>
      <c r="I14" s="418"/>
      <c r="J14" s="709" t="s">
        <v>479</v>
      </c>
      <c r="K14" s="239">
        <f t="shared" si="0"/>
        <v>0</v>
      </c>
      <c r="L14" s="239">
        <f t="shared" si="1"/>
        <v>0</v>
      </c>
      <c r="M14" s="239">
        <f t="shared" si="2"/>
        <v>1</v>
      </c>
    </row>
    <row r="15" spans="1:13" ht="15.75" thickBot="1" x14ac:dyDescent="0.3">
      <c r="A15" s="1411" t="s">
        <v>480</v>
      </c>
      <c r="B15" s="1411"/>
      <c r="C15" s="28"/>
      <c r="D15" s="28"/>
      <c r="E15" s="28"/>
      <c r="F15" s="36"/>
      <c r="G15" s="36"/>
      <c r="H15" s="1015" t="s">
        <v>4</v>
      </c>
      <c r="I15" s="1017"/>
      <c r="J15" s="1017"/>
      <c r="K15" s="763"/>
      <c r="L15" s="763"/>
      <c r="M15" s="763"/>
    </row>
    <row r="16" spans="1:13" ht="49.5" customHeight="1" thickBot="1" x14ac:dyDescent="0.3">
      <c r="A16" s="23" t="s">
        <v>5</v>
      </c>
      <c r="B16" s="23" t="s">
        <v>6</v>
      </c>
      <c r="C16" s="23" t="s">
        <v>7</v>
      </c>
      <c r="D16" s="23" t="s">
        <v>8</v>
      </c>
      <c r="E16" s="23" t="s">
        <v>9</v>
      </c>
      <c r="F16" s="25" t="s">
        <v>10</v>
      </c>
      <c r="G16" s="42" t="s">
        <v>11</v>
      </c>
      <c r="H16" s="1" t="s">
        <v>12</v>
      </c>
      <c r="I16" s="60" t="s">
        <v>13</v>
      </c>
      <c r="J16" s="2" t="s">
        <v>14</v>
      </c>
      <c r="K16" s="3" t="s">
        <v>15</v>
      </c>
      <c r="L16" s="4" t="s">
        <v>16</v>
      </c>
      <c r="M16" s="5" t="s">
        <v>17</v>
      </c>
    </row>
    <row r="17" spans="1:13" ht="51" x14ac:dyDescent="0.25">
      <c r="A17" s="31" t="s">
        <v>481</v>
      </c>
      <c r="B17" s="31" t="s">
        <v>482</v>
      </c>
      <c r="C17" s="155" t="s">
        <v>483</v>
      </c>
      <c r="D17" s="415" t="s">
        <v>484</v>
      </c>
      <c r="E17" s="183" t="s">
        <v>344</v>
      </c>
      <c r="F17" s="416" t="s">
        <v>485</v>
      </c>
      <c r="G17" s="419">
        <v>1150000</v>
      </c>
      <c r="H17" s="334">
        <v>0</v>
      </c>
      <c r="I17" s="334"/>
      <c r="J17" s="331" t="s">
        <v>486</v>
      </c>
      <c r="K17" s="239">
        <f t="shared" ref="K17:L23" si="3">IF(H17&gt;=80%,1,0)</f>
        <v>0</v>
      </c>
      <c r="L17" s="239">
        <f t="shared" si="3"/>
        <v>0</v>
      </c>
      <c r="M17" s="239">
        <f t="shared" ref="M17:M23" si="4">IF(H17&lt;50%,1,0)</f>
        <v>1</v>
      </c>
    </row>
    <row r="18" spans="1:13" ht="89.25" customHeight="1" x14ac:dyDescent="0.25">
      <c r="A18" s="31" t="s">
        <v>487</v>
      </c>
      <c r="B18" s="864" t="s">
        <v>488</v>
      </c>
      <c r="C18" s="1425" t="s">
        <v>483</v>
      </c>
      <c r="D18" s="420" t="s">
        <v>484</v>
      </c>
      <c r="E18" s="1427" t="s">
        <v>37</v>
      </c>
      <c r="F18" s="1425" t="s">
        <v>695</v>
      </c>
      <c r="G18" s="1439">
        <v>2050000</v>
      </c>
      <c r="H18" s="1441">
        <v>0</v>
      </c>
      <c r="I18" s="1441">
        <v>0</v>
      </c>
      <c r="J18" s="1443" t="s">
        <v>489</v>
      </c>
      <c r="K18" s="1431">
        <f t="shared" si="3"/>
        <v>0</v>
      </c>
      <c r="L18" s="1431">
        <f t="shared" si="3"/>
        <v>0</v>
      </c>
      <c r="M18" s="1431">
        <f t="shared" si="4"/>
        <v>1</v>
      </c>
    </row>
    <row r="19" spans="1:13" ht="38.25" x14ac:dyDescent="0.25">
      <c r="A19" s="31" t="s">
        <v>490</v>
      </c>
      <c r="B19" s="1424"/>
      <c r="C19" s="1426"/>
      <c r="D19" s="420" t="s">
        <v>484</v>
      </c>
      <c r="E19" s="1428"/>
      <c r="F19" s="1426"/>
      <c r="G19" s="1440"/>
      <c r="H19" s="1442"/>
      <c r="I19" s="1442"/>
      <c r="J19" s="1444"/>
      <c r="K19" s="1432"/>
      <c r="L19" s="1432"/>
      <c r="M19" s="1432"/>
    </row>
    <row r="20" spans="1:13" ht="63.75" x14ac:dyDescent="0.25">
      <c r="A20" s="31" t="s">
        <v>491</v>
      </c>
      <c r="B20" s="31" t="s">
        <v>492</v>
      </c>
      <c r="C20" s="803" t="s">
        <v>483</v>
      </c>
      <c r="D20" s="421" t="s">
        <v>484</v>
      </c>
      <c r="E20" s="379" t="s">
        <v>262</v>
      </c>
      <c r="F20" s="422" t="s">
        <v>493</v>
      </c>
      <c r="G20" s="423" t="s">
        <v>494</v>
      </c>
      <c r="H20" s="424">
        <v>0</v>
      </c>
      <c r="I20" s="424">
        <v>0</v>
      </c>
      <c r="J20" s="425" t="s">
        <v>486</v>
      </c>
      <c r="K20" s="243">
        <f t="shared" si="3"/>
        <v>0</v>
      </c>
      <c r="L20" s="243">
        <f t="shared" si="3"/>
        <v>0</v>
      </c>
      <c r="M20" s="243">
        <f t="shared" si="4"/>
        <v>1</v>
      </c>
    </row>
    <row r="21" spans="1:13" ht="87.75" customHeight="1" x14ac:dyDescent="0.25">
      <c r="A21" s="31" t="s">
        <v>495</v>
      </c>
      <c r="B21" s="31" t="s">
        <v>496</v>
      </c>
      <c r="C21" s="804" t="s">
        <v>483</v>
      </c>
      <c r="D21" s="426" t="s">
        <v>484</v>
      </c>
      <c r="E21" s="427" t="s">
        <v>274</v>
      </c>
      <c r="F21" s="428" t="s">
        <v>497</v>
      </c>
      <c r="G21" s="429">
        <v>3600000</v>
      </c>
      <c r="H21" s="430">
        <v>0</v>
      </c>
      <c r="I21" s="430">
        <v>0</v>
      </c>
      <c r="J21" s="431" t="s">
        <v>486</v>
      </c>
      <c r="K21" s="432">
        <f t="shared" si="3"/>
        <v>0</v>
      </c>
      <c r="L21" s="432">
        <f t="shared" si="3"/>
        <v>0</v>
      </c>
      <c r="M21" s="432">
        <f t="shared" si="4"/>
        <v>1</v>
      </c>
    </row>
    <row r="22" spans="1:13" ht="51" x14ac:dyDescent="0.25">
      <c r="A22" s="31" t="s">
        <v>498</v>
      </c>
      <c r="B22" s="31" t="s">
        <v>499</v>
      </c>
      <c r="C22" s="805" t="s">
        <v>483</v>
      </c>
      <c r="D22" s="433" t="s">
        <v>484</v>
      </c>
      <c r="E22" s="434" t="s">
        <v>274</v>
      </c>
      <c r="F22" s="435" t="s">
        <v>500</v>
      </c>
      <c r="G22" s="436">
        <v>660000</v>
      </c>
      <c r="H22" s="437">
        <v>0</v>
      </c>
      <c r="I22" s="437">
        <v>0</v>
      </c>
      <c r="J22" s="438" t="s">
        <v>486</v>
      </c>
      <c r="K22" s="439">
        <f t="shared" si="3"/>
        <v>0</v>
      </c>
      <c r="L22" s="439">
        <f t="shared" si="3"/>
        <v>0</v>
      </c>
      <c r="M22" s="439">
        <f t="shared" si="4"/>
        <v>1</v>
      </c>
    </row>
    <row r="23" spans="1:13" ht="51" x14ac:dyDescent="0.25">
      <c r="A23" s="31" t="s">
        <v>501</v>
      </c>
      <c r="B23" s="31" t="s">
        <v>502</v>
      </c>
      <c r="C23" s="806" t="s">
        <v>503</v>
      </c>
      <c r="D23" s="440" t="s">
        <v>504</v>
      </c>
      <c r="E23" s="441" t="s">
        <v>120</v>
      </c>
      <c r="F23" s="442" t="s">
        <v>505</v>
      </c>
      <c r="G23" s="443" t="s">
        <v>506</v>
      </c>
      <c r="H23" s="444">
        <v>0</v>
      </c>
      <c r="I23" s="444">
        <v>0</v>
      </c>
      <c r="J23" s="445" t="s">
        <v>486</v>
      </c>
      <c r="K23" s="446">
        <f t="shared" si="3"/>
        <v>0</v>
      </c>
      <c r="L23" s="446">
        <f t="shared" si="3"/>
        <v>0</v>
      </c>
      <c r="M23" s="446">
        <f t="shared" si="4"/>
        <v>1</v>
      </c>
    </row>
    <row r="24" spans="1:13" ht="15.75" thickBot="1" x14ac:dyDescent="0.3">
      <c r="A24" s="1411" t="s">
        <v>507</v>
      </c>
      <c r="B24" s="1411"/>
      <c r="C24" s="28"/>
      <c r="D24" s="28"/>
      <c r="E24" s="28"/>
      <c r="F24" s="90"/>
      <c r="G24" s="90"/>
      <c r="H24" s="1015" t="s">
        <v>4</v>
      </c>
      <c r="I24" s="1017"/>
      <c r="J24" s="1017"/>
      <c r="K24" s="763"/>
      <c r="L24" s="763"/>
      <c r="M24" s="763"/>
    </row>
    <row r="25" spans="1:13" ht="49.5" customHeight="1" thickBot="1" x14ac:dyDescent="0.3">
      <c r="A25" s="23" t="s">
        <v>5</v>
      </c>
      <c r="B25" s="23" t="s">
        <v>6</v>
      </c>
      <c r="C25" s="23" t="s">
        <v>7</v>
      </c>
      <c r="D25" s="23" t="s">
        <v>8</v>
      </c>
      <c r="E25" s="23" t="s">
        <v>9</v>
      </c>
      <c r="F25" s="25" t="s">
        <v>10</v>
      </c>
      <c r="G25" s="91" t="s">
        <v>11</v>
      </c>
      <c r="H25" s="1" t="s">
        <v>12</v>
      </c>
      <c r="I25" s="60" t="s">
        <v>13</v>
      </c>
      <c r="J25" s="2" t="s">
        <v>14</v>
      </c>
      <c r="K25" s="3" t="s">
        <v>15</v>
      </c>
      <c r="L25" s="4" t="s">
        <v>16</v>
      </c>
      <c r="M25" s="5" t="s">
        <v>17</v>
      </c>
    </row>
    <row r="26" spans="1:13" ht="38.25" x14ac:dyDescent="0.25">
      <c r="A26" s="894" t="s">
        <v>66</v>
      </c>
      <c r="B26" s="894" t="s">
        <v>508</v>
      </c>
      <c r="C26" s="807" t="s">
        <v>509</v>
      </c>
      <c r="D26" s="447" t="s">
        <v>74</v>
      </c>
      <c r="E26" s="448" t="s">
        <v>510</v>
      </c>
      <c r="F26" s="449" t="s">
        <v>511</v>
      </c>
      <c r="G26" s="450">
        <v>3500000</v>
      </c>
      <c r="H26" s="451">
        <v>0</v>
      </c>
      <c r="I26" s="411">
        <v>0</v>
      </c>
      <c r="J26" s="452" t="s">
        <v>512</v>
      </c>
      <c r="K26" s="414">
        <f t="shared" ref="K26:K30" si="5">IF(H26&gt;=80%,1,0)</f>
        <v>0</v>
      </c>
      <c r="L26" s="414">
        <f t="shared" ref="L26:L32" si="6">(IF(H26&gt;=50%,1,0)*IF(H26&lt;=80%,1,(IF(H26&gt;=80%,0))))</f>
        <v>0</v>
      </c>
      <c r="M26" s="414">
        <f t="shared" ref="M26:M30" si="7">IF(H26&lt;50%,1,0)</f>
        <v>1</v>
      </c>
    </row>
    <row r="27" spans="1:13" ht="38.25" x14ac:dyDescent="0.25">
      <c r="A27" s="894"/>
      <c r="B27" s="894"/>
      <c r="C27" s="808" t="s">
        <v>513</v>
      </c>
      <c r="D27" s="453" t="s">
        <v>514</v>
      </c>
      <c r="E27" s="454" t="s">
        <v>515</v>
      </c>
      <c r="F27" s="1344" t="s">
        <v>516</v>
      </c>
      <c r="G27" s="455">
        <v>3000000</v>
      </c>
      <c r="H27" s="1435">
        <v>0</v>
      </c>
      <c r="I27" s="1437">
        <v>0</v>
      </c>
      <c r="J27" s="1433"/>
      <c r="K27" s="1333">
        <f t="shared" si="5"/>
        <v>0</v>
      </c>
      <c r="L27" s="1333">
        <f t="shared" si="6"/>
        <v>0</v>
      </c>
      <c r="M27" s="1333">
        <f t="shared" si="7"/>
        <v>1</v>
      </c>
    </row>
    <row r="28" spans="1:13" ht="38.25" x14ac:dyDescent="0.25">
      <c r="A28" s="882"/>
      <c r="B28" s="882"/>
      <c r="C28" s="809" t="s">
        <v>517</v>
      </c>
      <c r="D28" s="456" t="s">
        <v>514</v>
      </c>
      <c r="E28" s="457" t="s">
        <v>518</v>
      </c>
      <c r="F28" s="1345"/>
      <c r="G28" s="455">
        <v>3000000</v>
      </c>
      <c r="H28" s="1436"/>
      <c r="I28" s="1438"/>
      <c r="J28" s="1434"/>
      <c r="K28" s="1334"/>
      <c r="L28" s="1334"/>
      <c r="M28" s="1334"/>
    </row>
    <row r="29" spans="1:13" ht="63.75" x14ac:dyDescent="0.25">
      <c r="A29" s="101" t="s">
        <v>519</v>
      </c>
      <c r="B29" s="128" t="s">
        <v>520</v>
      </c>
      <c r="C29" s="460" t="s">
        <v>521</v>
      </c>
      <c r="D29" s="458" t="s">
        <v>522</v>
      </c>
      <c r="E29" s="459" t="s">
        <v>523</v>
      </c>
      <c r="F29" s="460"/>
      <c r="G29" s="461">
        <v>1500000</v>
      </c>
      <c r="H29" s="462">
        <v>75.180000000000007</v>
      </c>
      <c r="I29" s="463">
        <v>1127661</v>
      </c>
      <c r="J29" s="464"/>
      <c r="K29" s="465">
        <v>0</v>
      </c>
      <c r="L29" s="465">
        <v>1</v>
      </c>
      <c r="M29" s="465">
        <f t="shared" si="7"/>
        <v>0</v>
      </c>
    </row>
    <row r="30" spans="1:13" ht="63.75" x14ac:dyDescent="0.25">
      <c r="A30" s="118" t="s">
        <v>524</v>
      </c>
      <c r="B30" s="118" t="s">
        <v>525</v>
      </c>
      <c r="C30" s="810" t="s">
        <v>526</v>
      </c>
      <c r="D30" s="146" t="s">
        <v>527</v>
      </c>
      <c r="E30" s="147" t="s">
        <v>528</v>
      </c>
      <c r="F30" s="145" t="s">
        <v>84</v>
      </c>
      <c r="G30" s="466">
        <v>2900000</v>
      </c>
      <c r="H30" s="467">
        <v>0</v>
      </c>
      <c r="I30" s="468">
        <v>0</v>
      </c>
      <c r="J30" s="710" t="s">
        <v>529</v>
      </c>
      <c r="K30" s="321">
        <f t="shared" si="5"/>
        <v>0</v>
      </c>
      <c r="L30" s="321">
        <f t="shared" si="6"/>
        <v>0</v>
      </c>
      <c r="M30" s="321">
        <f t="shared" si="7"/>
        <v>1</v>
      </c>
    </row>
    <row r="31" spans="1:13" ht="113.25" customHeight="1" x14ac:dyDescent="0.25">
      <c r="A31" s="864" t="s">
        <v>530</v>
      </c>
      <c r="B31" s="31" t="s">
        <v>531</v>
      </c>
      <c r="C31" s="470" t="s">
        <v>532</v>
      </c>
      <c r="D31" s="420" t="s">
        <v>533</v>
      </c>
      <c r="E31" s="469" t="s">
        <v>284</v>
      </c>
      <c r="F31" s="470" t="s">
        <v>534</v>
      </c>
      <c r="G31" s="471">
        <v>1150000</v>
      </c>
      <c r="H31" s="472" t="s">
        <v>535</v>
      </c>
      <c r="I31" s="473">
        <v>2320</v>
      </c>
      <c r="J31" s="226"/>
      <c r="K31" s="474">
        <v>0</v>
      </c>
      <c r="L31" s="474">
        <f t="shared" si="6"/>
        <v>0</v>
      </c>
      <c r="M31" s="474">
        <v>1</v>
      </c>
    </row>
    <row r="32" spans="1:13" ht="73.5" customHeight="1" x14ac:dyDescent="0.25">
      <c r="A32" s="882"/>
      <c r="B32" s="70" t="s">
        <v>536</v>
      </c>
      <c r="C32" s="395" t="s">
        <v>537</v>
      </c>
      <c r="D32" s="475" t="s">
        <v>538</v>
      </c>
      <c r="E32" s="476" t="s">
        <v>289</v>
      </c>
      <c r="F32" s="395" t="s">
        <v>539</v>
      </c>
      <c r="G32" s="477">
        <v>40000</v>
      </c>
      <c r="H32" s="711">
        <v>7.0000000000000007E-2</v>
      </c>
      <c r="I32" s="478">
        <v>2823</v>
      </c>
      <c r="J32" s="479"/>
      <c r="K32" s="400">
        <v>0</v>
      </c>
      <c r="L32" s="400">
        <f t="shared" si="6"/>
        <v>0</v>
      </c>
      <c r="M32" s="400">
        <v>1</v>
      </c>
    </row>
    <row r="33" spans="1:13" ht="15.75" thickBot="1" x14ac:dyDescent="0.3">
      <c r="A33" s="1411" t="s">
        <v>540</v>
      </c>
      <c r="B33" s="1411"/>
      <c r="C33" s="28"/>
      <c r="D33" s="28"/>
      <c r="E33" s="28"/>
      <c r="F33" s="36"/>
      <c r="G33" s="36"/>
      <c r="H33" s="1015" t="s">
        <v>4</v>
      </c>
      <c r="I33" s="1017"/>
      <c r="J33" s="1017"/>
      <c r="K33" s="763"/>
      <c r="L33" s="763"/>
      <c r="M33" s="763"/>
    </row>
    <row r="34" spans="1:13" ht="53.25" customHeight="1" thickBot="1" x14ac:dyDescent="0.3">
      <c r="A34" s="24" t="s">
        <v>5</v>
      </c>
      <c r="B34" s="24" t="s">
        <v>6</v>
      </c>
      <c r="C34" s="24" t="s">
        <v>7</v>
      </c>
      <c r="D34" s="24" t="s">
        <v>8</v>
      </c>
      <c r="E34" s="24" t="s">
        <v>9</v>
      </c>
      <c r="F34" s="41" t="s">
        <v>10</v>
      </c>
      <c r="G34" s="72" t="s">
        <v>11</v>
      </c>
      <c r="H34" s="1" t="s">
        <v>12</v>
      </c>
      <c r="I34" s="60" t="s">
        <v>13</v>
      </c>
      <c r="J34" s="2" t="s">
        <v>14</v>
      </c>
      <c r="K34" s="3" t="s">
        <v>15</v>
      </c>
      <c r="L34" s="4" t="s">
        <v>16</v>
      </c>
      <c r="M34" s="5" t="s">
        <v>17</v>
      </c>
    </row>
    <row r="35" spans="1:13" ht="23.25" customHeight="1" x14ac:dyDescent="0.25">
      <c r="A35" s="88"/>
      <c r="B35" s="88"/>
      <c r="C35" s="480"/>
      <c r="D35" s="480"/>
      <c r="E35" s="481" t="s">
        <v>541</v>
      </c>
      <c r="F35" s="481" t="s">
        <v>542</v>
      </c>
      <c r="G35" s="482">
        <v>10000000</v>
      </c>
      <c r="H35" s="483">
        <v>0.34889999999999999</v>
      </c>
      <c r="I35" s="484" t="s">
        <v>543</v>
      </c>
      <c r="J35" s="485"/>
      <c r="K35" s="400">
        <f>IF(H35&gt;=80%,1,0)</f>
        <v>0</v>
      </c>
      <c r="L35" s="400">
        <f t="shared" ref="L35:L36" si="8">(IF(H35&gt;=50%,1,0)*IF(H35&lt;=80%,1,(IF(H35&gt;=80%,0))))</f>
        <v>0</v>
      </c>
      <c r="M35" s="400">
        <f t="shared" ref="M35:M36" si="9">IF(H35&lt;50%,1,0)</f>
        <v>1</v>
      </c>
    </row>
    <row r="36" spans="1:13" ht="25.5" x14ac:dyDescent="0.25">
      <c r="A36" s="88"/>
      <c r="B36" s="88"/>
      <c r="C36" s="486"/>
      <c r="D36" s="486"/>
      <c r="E36" s="469" t="s">
        <v>37</v>
      </c>
      <c r="F36" s="470" t="s">
        <v>544</v>
      </c>
      <c r="G36" s="471">
        <v>1500000</v>
      </c>
      <c r="H36" s="471">
        <v>0</v>
      </c>
      <c r="I36" s="487">
        <v>0</v>
      </c>
      <c r="J36" s="488"/>
      <c r="K36" s="489">
        <v>0</v>
      </c>
      <c r="L36" s="474">
        <f t="shared" si="8"/>
        <v>0</v>
      </c>
      <c r="M36" s="474">
        <f t="shared" si="9"/>
        <v>1</v>
      </c>
    </row>
    <row r="37" spans="1:13" x14ac:dyDescent="0.25">
      <c r="A37" s="88"/>
      <c r="B37" s="88"/>
      <c r="C37" s="490"/>
      <c r="D37" s="490"/>
      <c r="E37" s="491" t="s">
        <v>523</v>
      </c>
      <c r="F37" s="1234" t="s">
        <v>545</v>
      </c>
      <c r="G37" s="492">
        <v>1200000</v>
      </c>
      <c r="H37" s="493">
        <v>0.31819999999999998</v>
      </c>
      <c r="I37" s="494">
        <v>381828</v>
      </c>
      <c r="J37" s="1421"/>
      <c r="K37" s="1406">
        <v>0</v>
      </c>
      <c r="L37" s="1352">
        <f>(IF(H39&gt;=50%,1,0)*IF(H39&lt;=80%,1,(IF(H39&gt;=80%,0))))</f>
        <v>0</v>
      </c>
      <c r="M37" s="1352">
        <f>IF(H39&lt;50%,1,0)</f>
        <v>1</v>
      </c>
    </row>
    <row r="38" spans="1:13" x14ac:dyDescent="0.25">
      <c r="A38" s="88"/>
      <c r="B38" s="88"/>
      <c r="C38" s="490"/>
      <c r="D38" s="490"/>
      <c r="E38" s="491" t="s">
        <v>289</v>
      </c>
      <c r="F38" s="1419"/>
      <c r="G38" s="492">
        <v>40000</v>
      </c>
      <c r="H38" s="492">
        <v>0</v>
      </c>
      <c r="I38" s="494">
        <v>0</v>
      </c>
      <c r="J38" s="1422"/>
      <c r="K38" s="1407"/>
      <c r="L38" s="1409"/>
      <c r="M38" s="1409"/>
    </row>
    <row r="39" spans="1:13" ht="36" customHeight="1" x14ac:dyDescent="0.25">
      <c r="A39" s="88"/>
      <c r="B39" s="88"/>
      <c r="C39" s="490"/>
      <c r="D39" s="490"/>
      <c r="E39" s="491" t="s">
        <v>45</v>
      </c>
      <c r="F39" s="1420"/>
      <c r="G39" s="492">
        <v>30000</v>
      </c>
      <c r="H39" s="492">
        <v>0</v>
      </c>
      <c r="I39" s="494">
        <v>0</v>
      </c>
      <c r="J39" s="1423"/>
      <c r="K39" s="1408"/>
      <c r="L39" s="1410"/>
      <c r="M39" s="1410"/>
    </row>
    <row r="40" spans="1:13" ht="15.75" thickBot="1" x14ac:dyDescent="0.3">
      <c r="A40" s="1411" t="s">
        <v>546</v>
      </c>
      <c r="B40" s="1411"/>
      <c r="C40" s="28"/>
      <c r="D40" s="28"/>
      <c r="E40" s="28"/>
      <c r="F40" s="36"/>
      <c r="G40" s="36"/>
      <c r="H40" s="1015" t="s">
        <v>4</v>
      </c>
      <c r="I40" s="1017"/>
      <c r="J40" s="1017"/>
      <c r="K40" s="777"/>
      <c r="L40" s="777"/>
      <c r="M40" s="777"/>
    </row>
    <row r="41" spans="1:13" ht="51.75" customHeight="1" thickBot="1" x14ac:dyDescent="0.3">
      <c r="A41" s="23" t="s">
        <v>5</v>
      </c>
      <c r="B41" s="23" t="s">
        <v>6</v>
      </c>
      <c r="C41" s="23" t="s">
        <v>7</v>
      </c>
      <c r="D41" s="23" t="s">
        <v>8</v>
      </c>
      <c r="E41" s="23" t="s">
        <v>9</v>
      </c>
      <c r="F41" s="25" t="s">
        <v>10</v>
      </c>
      <c r="G41" s="24" t="s">
        <v>11</v>
      </c>
      <c r="H41" s="1" t="s">
        <v>12</v>
      </c>
      <c r="I41" s="60" t="s">
        <v>13</v>
      </c>
      <c r="J41" s="2" t="s">
        <v>14</v>
      </c>
      <c r="K41" s="3" t="s">
        <v>15</v>
      </c>
      <c r="L41" s="4" t="s">
        <v>16</v>
      </c>
      <c r="M41" s="5" t="s">
        <v>17</v>
      </c>
    </row>
    <row r="42" spans="1:13" ht="51.75" x14ac:dyDescent="0.25">
      <c r="A42" s="118"/>
      <c r="B42" s="31"/>
      <c r="C42" s="185" t="s">
        <v>763</v>
      </c>
      <c r="D42" s="186" t="s">
        <v>762</v>
      </c>
      <c r="E42" s="187" t="s">
        <v>523</v>
      </c>
      <c r="F42" s="185" t="s">
        <v>547</v>
      </c>
      <c r="G42" s="495"/>
      <c r="H42" s="496">
        <v>1</v>
      </c>
      <c r="I42" s="497" t="s">
        <v>761</v>
      </c>
      <c r="J42" s="497"/>
      <c r="K42" s="330">
        <v>1</v>
      </c>
      <c r="L42" s="330">
        <v>0</v>
      </c>
      <c r="M42" s="330">
        <v>0</v>
      </c>
    </row>
    <row r="43" spans="1:13" ht="75" customHeight="1" x14ac:dyDescent="0.25">
      <c r="A43" s="118"/>
      <c r="B43" s="31"/>
      <c r="C43" s="118"/>
      <c r="D43" s="37"/>
      <c r="E43" s="712" t="s">
        <v>48</v>
      </c>
      <c r="F43" s="498" t="s">
        <v>548</v>
      </c>
      <c r="G43" s="714">
        <v>200000</v>
      </c>
      <c r="H43" s="713">
        <v>0</v>
      </c>
      <c r="I43" s="498" t="s">
        <v>549</v>
      </c>
      <c r="J43" s="499"/>
      <c r="K43" s="500">
        <f t="shared" ref="K43:K46" si="10">IF(H43&gt;=80%,1,0)</f>
        <v>0</v>
      </c>
      <c r="L43" s="500">
        <f t="shared" ref="L43:L46" si="11">(IF(H43&gt;=50%,1,0)*IF(H43&lt;=80%,1,(IF(H43&gt;=80%,0))))</f>
        <v>0</v>
      </c>
      <c r="M43" s="500">
        <f t="shared" ref="M43:M46" si="12">IF(H43&lt;50%,1,0)</f>
        <v>1</v>
      </c>
    </row>
    <row r="44" spans="1:13" ht="78" customHeight="1" x14ac:dyDescent="0.25">
      <c r="A44" s="118"/>
      <c r="B44" s="89" t="s">
        <v>764</v>
      </c>
      <c r="C44" s="155"/>
      <c r="D44" s="501" t="s">
        <v>765</v>
      </c>
      <c r="E44" s="491" t="s">
        <v>23</v>
      </c>
      <c r="F44" s="502" t="s">
        <v>550</v>
      </c>
      <c r="G44" s="492">
        <v>1500000</v>
      </c>
      <c r="H44" s="503">
        <v>0.8</v>
      </c>
      <c r="I44" s="504" t="s">
        <v>551</v>
      </c>
      <c r="J44" s="505" t="s">
        <v>552</v>
      </c>
      <c r="K44" s="506">
        <v>0</v>
      </c>
      <c r="L44" s="506">
        <v>1</v>
      </c>
      <c r="M44" s="506">
        <f t="shared" si="12"/>
        <v>0</v>
      </c>
    </row>
    <row r="45" spans="1:13" ht="120.75" customHeight="1" x14ac:dyDescent="0.25">
      <c r="A45" s="118"/>
      <c r="B45" s="31"/>
      <c r="C45" s="509"/>
      <c r="D45" s="507"/>
      <c r="E45" s="508" t="s">
        <v>29</v>
      </c>
      <c r="F45" s="509" t="s">
        <v>553</v>
      </c>
      <c r="G45" s="390">
        <v>800000</v>
      </c>
      <c r="H45" s="510">
        <v>0</v>
      </c>
      <c r="I45" s="511" t="s">
        <v>554</v>
      </c>
      <c r="J45" s="512" t="s">
        <v>555</v>
      </c>
      <c r="K45" s="394">
        <f t="shared" si="10"/>
        <v>0</v>
      </c>
      <c r="L45" s="394">
        <f t="shared" si="11"/>
        <v>0</v>
      </c>
      <c r="M45" s="394">
        <f t="shared" si="12"/>
        <v>1</v>
      </c>
    </row>
    <row r="46" spans="1:13" ht="51" x14ac:dyDescent="0.25">
      <c r="A46" s="118"/>
      <c r="B46" s="31"/>
      <c r="C46" s="176"/>
      <c r="D46" s="513"/>
      <c r="E46" s="514" t="s">
        <v>37</v>
      </c>
      <c r="F46" s="176" t="s">
        <v>556</v>
      </c>
      <c r="G46" s="515">
        <v>1800000</v>
      </c>
      <c r="H46" s="516">
        <v>0.2</v>
      </c>
      <c r="I46" s="715" t="s">
        <v>557</v>
      </c>
      <c r="J46" s="517" t="s">
        <v>558</v>
      </c>
      <c r="K46" s="518">
        <f t="shared" si="10"/>
        <v>0</v>
      </c>
      <c r="L46" s="518">
        <f t="shared" si="11"/>
        <v>0</v>
      </c>
      <c r="M46" s="518">
        <f t="shared" si="12"/>
        <v>1</v>
      </c>
    </row>
    <row r="47" spans="1:13" ht="15.75" thickBot="1" x14ac:dyDescent="0.3">
      <c r="A47" s="1411" t="s">
        <v>559</v>
      </c>
      <c r="B47" s="1411"/>
      <c r="C47" s="28"/>
      <c r="D47" s="28"/>
      <c r="E47" s="28"/>
      <c r="F47" s="36"/>
      <c r="G47" s="36"/>
      <c r="H47" s="1015" t="s">
        <v>4</v>
      </c>
      <c r="I47" s="1017"/>
      <c r="J47" s="1017"/>
      <c r="K47" s="763"/>
      <c r="L47" s="763"/>
      <c r="M47" s="763"/>
    </row>
    <row r="48" spans="1:13" ht="50.25" customHeight="1" thickBot="1" x14ac:dyDescent="0.3">
      <c r="A48" s="23" t="s">
        <v>5</v>
      </c>
      <c r="B48" s="23" t="s">
        <v>6</v>
      </c>
      <c r="C48" s="23" t="s">
        <v>7</v>
      </c>
      <c r="D48" s="23" t="s">
        <v>8</v>
      </c>
      <c r="E48" s="23" t="s">
        <v>9</v>
      </c>
      <c r="F48" s="25" t="s">
        <v>10</v>
      </c>
      <c r="G48" s="24" t="s">
        <v>11</v>
      </c>
      <c r="H48" s="1" t="s">
        <v>12</v>
      </c>
      <c r="I48" s="60" t="s">
        <v>13</v>
      </c>
      <c r="J48" s="2" t="s">
        <v>14</v>
      </c>
      <c r="K48" s="3" t="s">
        <v>15</v>
      </c>
      <c r="L48" s="4" t="s">
        <v>16</v>
      </c>
      <c r="M48" s="5" t="s">
        <v>17</v>
      </c>
    </row>
    <row r="49" spans="1:13" ht="76.5" x14ac:dyDescent="0.25">
      <c r="A49" s="1399" t="s">
        <v>560</v>
      </c>
      <c r="B49" s="1413" t="s">
        <v>561</v>
      </c>
      <c r="C49" s="1415" t="s">
        <v>562</v>
      </c>
      <c r="D49" s="1417">
        <v>2</v>
      </c>
      <c r="E49" s="525" t="s">
        <v>563</v>
      </c>
      <c r="F49" s="531" t="s">
        <v>564</v>
      </c>
      <c r="G49" s="526">
        <v>27000000</v>
      </c>
      <c r="H49" s="527">
        <v>0.5</v>
      </c>
      <c r="I49" s="528">
        <v>0</v>
      </c>
      <c r="J49" s="529" t="s">
        <v>565</v>
      </c>
      <c r="K49" s="530">
        <f t="shared" ref="K49:K76" si="13">IF(H49&gt;=80%,1,0)</f>
        <v>0</v>
      </c>
      <c r="L49" s="530">
        <f t="shared" ref="L49:L76" si="14">(IF(H49&gt;=50%,1,0)*IF(H49&lt;=80%,1,(IF(H49&gt;=80%,0))))</f>
        <v>1</v>
      </c>
      <c r="M49" s="530">
        <f t="shared" ref="M49:M76" si="15">IF(H49&lt;50%,1,0)</f>
        <v>0</v>
      </c>
    </row>
    <row r="50" spans="1:13" ht="51" x14ac:dyDescent="0.25">
      <c r="A50" s="1412"/>
      <c r="B50" s="1414"/>
      <c r="C50" s="1416"/>
      <c r="D50" s="1418"/>
      <c r="E50" s="519" t="s">
        <v>563</v>
      </c>
      <c r="F50" s="520" t="s">
        <v>566</v>
      </c>
      <c r="G50" s="521">
        <v>25000000</v>
      </c>
      <c r="H50" s="522">
        <v>0</v>
      </c>
      <c r="I50" s="523">
        <v>0</v>
      </c>
      <c r="J50" s="331" t="s">
        <v>567</v>
      </c>
      <c r="K50" s="524">
        <f t="shared" si="13"/>
        <v>0</v>
      </c>
      <c r="L50" s="524">
        <f t="shared" si="14"/>
        <v>0</v>
      </c>
      <c r="M50" s="524">
        <f t="shared" si="15"/>
        <v>1</v>
      </c>
    </row>
    <row r="51" spans="1:13" ht="38.25" x14ac:dyDescent="0.25">
      <c r="A51" s="1399" t="s">
        <v>568</v>
      </c>
      <c r="B51" s="1400" t="s">
        <v>569</v>
      </c>
      <c r="C51" s="1401" t="s">
        <v>570</v>
      </c>
      <c r="D51" s="1402">
        <v>4</v>
      </c>
      <c r="E51" s="1403" t="s">
        <v>107</v>
      </c>
      <c r="F51" s="532" t="s">
        <v>571</v>
      </c>
      <c r="G51" s="1461">
        <v>19100000</v>
      </c>
      <c r="H51" s="1464">
        <v>1</v>
      </c>
      <c r="I51" s="1467">
        <v>19100000</v>
      </c>
      <c r="J51" s="1470"/>
      <c r="K51" s="940">
        <f t="shared" si="13"/>
        <v>1</v>
      </c>
      <c r="L51" s="940">
        <f t="shared" si="14"/>
        <v>0</v>
      </c>
      <c r="M51" s="940">
        <f t="shared" si="15"/>
        <v>0</v>
      </c>
    </row>
    <row r="52" spans="1:13" ht="38.25" x14ac:dyDescent="0.25">
      <c r="A52" s="1399"/>
      <c r="B52" s="1400"/>
      <c r="C52" s="1401"/>
      <c r="D52" s="1402"/>
      <c r="E52" s="1404"/>
      <c r="F52" s="533" t="s">
        <v>572</v>
      </c>
      <c r="G52" s="1462"/>
      <c r="H52" s="1465"/>
      <c r="I52" s="1468"/>
      <c r="J52" s="1471"/>
      <c r="K52" s="941"/>
      <c r="L52" s="941"/>
      <c r="M52" s="941"/>
    </row>
    <row r="53" spans="1:13" ht="38.25" x14ac:dyDescent="0.25">
      <c r="A53" s="1399"/>
      <c r="B53" s="1400"/>
      <c r="C53" s="1401"/>
      <c r="D53" s="1402"/>
      <c r="E53" s="1404"/>
      <c r="F53" s="533" t="s">
        <v>573</v>
      </c>
      <c r="G53" s="1462"/>
      <c r="H53" s="1465"/>
      <c r="I53" s="1468"/>
      <c r="J53" s="1471"/>
      <c r="K53" s="941"/>
      <c r="L53" s="941"/>
      <c r="M53" s="941"/>
    </row>
    <row r="54" spans="1:13" ht="39" thickBot="1" x14ac:dyDescent="0.3">
      <c r="A54" s="1399"/>
      <c r="B54" s="1400"/>
      <c r="C54" s="1401"/>
      <c r="D54" s="1402"/>
      <c r="E54" s="1405"/>
      <c r="F54" s="533" t="s">
        <v>574</v>
      </c>
      <c r="G54" s="1463"/>
      <c r="H54" s="1466"/>
      <c r="I54" s="1469"/>
      <c r="J54" s="1472"/>
      <c r="K54" s="1454"/>
      <c r="L54" s="1454"/>
      <c r="M54" s="1454"/>
    </row>
    <row r="55" spans="1:13" ht="76.5" x14ac:dyDescent="0.25">
      <c r="A55" s="102" t="s">
        <v>575</v>
      </c>
      <c r="B55" s="103" t="s">
        <v>576</v>
      </c>
      <c r="C55" s="131" t="s">
        <v>562</v>
      </c>
      <c r="D55" s="130">
        <v>1</v>
      </c>
      <c r="E55" s="534" t="s">
        <v>577</v>
      </c>
      <c r="F55" s="535" t="s">
        <v>766</v>
      </c>
      <c r="G55" s="536">
        <f t="shared" ref="G55:G62" si="16">+H55+I55</f>
        <v>49904251</v>
      </c>
      <c r="H55" s="537">
        <v>1</v>
      </c>
      <c r="I55" s="538">
        <v>49904250</v>
      </c>
      <c r="J55" s="539" t="s">
        <v>767</v>
      </c>
      <c r="K55" s="227">
        <f t="shared" si="13"/>
        <v>1</v>
      </c>
      <c r="L55" s="227">
        <f t="shared" si="14"/>
        <v>0</v>
      </c>
      <c r="M55" s="227">
        <f t="shared" si="15"/>
        <v>0</v>
      </c>
    </row>
    <row r="56" spans="1:13" ht="152.25" customHeight="1" x14ac:dyDescent="0.25">
      <c r="A56" s="129" t="s">
        <v>578</v>
      </c>
      <c r="B56" s="103" t="s">
        <v>579</v>
      </c>
      <c r="C56" s="131" t="s">
        <v>580</v>
      </c>
      <c r="D56" s="132">
        <v>1</v>
      </c>
      <c r="E56" s="540" t="s">
        <v>309</v>
      </c>
      <c r="F56" s="541" t="s">
        <v>581</v>
      </c>
      <c r="G56" s="542">
        <f t="shared" si="16"/>
        <v>0</v>
      </c>
      <c r="H56" s="543">
        <v>0</v>
      </c>
      <c r="I56" s="544">
        <v>0</v>
      </c>
      <c r="J56" s="545" t="s">
        <v>768</v>
      </c>
      <c r="K56" s="203">
        <f t="shared" si="13"/>
        <v>0</v>
      </c>
      <c r="L56" s="203">
        <f t="shared" si="14"/>
        <v>0</v>
      </c>
      <c r="M56" s="203">
        <f t="shared" si="15"/>
        <v>1</v>
      </c>
    </row>
    <row r="57" spans="1:13" ht="51" x14ac:dyDescent="0.25">
      <c r="A57" s="1395" t="s">
        <v>582</v>
      </c>
      <c r="B57" s="1396" t="s">
        <v>583</v>
      </c>
      <c r="C57" s="1374" t="s">
        <v>584</v>
      </c>
      <c r="D57" s="1397">
        <v>6</v>
      </c>
      <c r="E57" s="546" t="s">
        <v>310</v>
      </c>
      <c r="F57" s="547" t="s">
        <v>585</v>
      </c>
      <c r="G57" s="548">
        <f t="shared" si="16"/>
        <v>5175000.5</v>
      </c>
      <c r="H57" s="549">
        <v>0.5</v>
      </c>
      <c r="I57" s="550">
        <v>5175000</v>
      </c>
      <c r="J57" s="551"/>
      <c r="K57" s="290">
        <f t="shared" si="13"/>
        <v>0</v>
      </c>
      <c r="L57" s="290">
        <f t="shared" si="14"/>
        <v>1</v>
      </c>
      <c r="M57" s="290">
        <f t="shared" si="15"/>
        <v>0</v>
      </c>
    </row>
    <row r="58" spans="1:13" ht="51" x14ac:dyDescent="0.25">
      <c r="A58" s="1358"/>
      <c r="B58" s="1396"/>
      <c r="C58" s="1374"/>
      <c r="D58" s="1398"/>
      <c r="E58" s="552" t="s">
        <v>310</v>
      </c>
      <c r="F58" s="553" t="s">
        <v>586</v>
      </c>
      <c r="G58" s="554">
        <v>19000000</v>
      </c>
      <c r="H58" s="555">
        <v>0.5</v>
      </c>
      <c r="I58" s="556">
        <v>8500000</v>
      </c>
      <c r="J58" s="201" t="s">
        <v>587</v>
      </c>
      <c r="K58" s="287">
        <f t="shared" si="13"/>
        <v>0</v>
      </c>
      <c r="L58" s="287">
        <f t="shared" si="14"/>
        <v>1</v>
      </c>
      <c r="M58" s="287">
        <f t="shared" si="15"/>
        <v>0</v>
      </c>
    </row>
    <row r="59" spans="1:13" ht="78" customHeight="1" x14ac:dyDescent="0.25">
      <c r="A59" s="1358"/>
      <c r="B59" s="1396"/>
      <c r="C59" s="1374"/>
      <c r="D59" s="1398"/>
      <c r="E59" s="557" t="s">
        <v>310</v>
      </c>
      <c r="F59" s="260" t="s">
        <v>588</v>
      </c>
      <c r="G59" s="558">
        <f t="shared" si="16"/>
        <v>5000001</v>
      </c>
      <c r="H59" s="559">
        <v>1</v>
      </c>
      <c r="I59" s="560">
        <v>5000000</v>
      </c>
      <c r="J59" s="561"/>
      <c r="K59" s="266">
        <f t="shared" si="13"/>
        <v>1</v>
      </c>
      <c r="L59" s="266">
        <f t="shared" si="14"/>
        <v>0</v>
      </c>
      <c r="M59" s="266">
        <f t="shared" si="15"/>
        <v>0</v>
      </c>
    </row>
    <row r="60" spans="1:13" ht="89.25" x14ac:dyDescent="0.25">
      <c r="A60" s="1358"/>
      <c r="B60" s="1396"/>
      <c r="C60" s="1374"/>
      <c r="D60" s="1397"/>
      <c r="E60" s="1455" t="s">
        <v>310</v>
      </c>
      <c r="F60" s="562" t="s">
        <v>589</v>
      </c>
      <c r="G60" s="563">
        <f t="shared" si="16"/>
        <v>7079400.1399999997</v>
      </c>
      <c r="H60" s="522">
        <v>0.14000000000000001</v>
      </c>
      <c r="I60" s="523">
        <v>7079400</v>
      </c>
      <c r="J60" s="331" t="s">
        <v>590</v>
      </c>
      <c r="K60" s="1167">
        <f t="shared" si="13"/>
        <v>0</v>
      </c>
      <c r="L60" s="1167">
        <f t="shared" si="14"/>
        <v>0</v>
      </c>
      <c r="M60" s="1167">
        <f t="shared" si="15"/>
        <v>1</v>
      </c>
    </row>
    <row r="61" spans="1:13" ht="51" x14ac:dyDescent="0.25">
      <c r="A61" s="1358"/>
      <c r="B61" s="1396"/>
      <c r="C61" s="1374"/>
      <c r="D61" s="1397"/>
      <c r="E61" s="1456"/>
      <c r="F61" s="155" t="s">
        <v>591</v>
      </c>
      <c r="G61" s="563">
        <v>17000000</v>
      </c>
      <c r="H61" s="522">
        <v>0.31</v>
      </c>
      <c r="I61" s="523">
        <v>5300000</v>
      </c>
      <c r="J61" s="1459"/>
      <c r="K61" s="1168"/>
      <c r="L61" s="1168"/>
      <c r="M61" s="1168"/>
    </row>
    <row r="62" spans="1:13" ht="89.25" x14ac:dyDescent="0.25">
      <c r="A62" s="1358"/>
      <c r="B62" s="1396"/>
      <c r="C62" s="1374"/>
      <c r="D62" s="1397"/>
      <c r="E62" s="1457"/>
      <c r="F62" s="564" t="s">
        <v>592</v>
      </c>
      <c r="G62" s="563">
        <f t="shared" si="16"/>
        <v>7400000.4900000002</v>
      </c>
      <c r="H62" s="522">
        <v>0.49</v>
      </c>
      <c r="I62" s="523">
        <v>7400000</v>
      </c>
      <c r="J62" s="1460"/>
      <c r="K62" s="1458"/>
      <c r="L62" s="1458"/>
      <c r="M62" s="1458"/>
    </row>
    <row r="63" spans="1:13" x14ac:dyDescent="0.25">
      <c r="A63" s="1358" t="s">
        <v>593</v>
      </c>
      <c r="B63" s="1359" t="s">
        <v>594</v>
      </c>
      <c r="C63" s="1360" t="s">
        <v>595</v>
      </c>
      <c r="D63" s="1361">
        <v>6</v>
      </c>
      <c r="E63" s="565" t="s">
        <v>324</v>
      </c>
      <c r="F63" s="1362" t="s">
        <v>596</v>
      </c>
      <c r="G63" s="1364">
        <v>18250000</v>
      </c>
      <c r="H63" s="1367">
        <v>0.5</v>
      </c>
      <c r="I63" s="566">
        <v>100000</v>
      </c>
      <c r="J63" s="1448"/>
      <c r="K63" s="1445">
        <v>0</v>
      </c>
      <c r="L63" s="1445">
        <v>1</v>
      </c>
      <c r="M63" s="1445">
        <v>0</v>
      </c>
    </row>
    <row r="64" spans="1:13" x14ac:dyDescent="0.25">
      <c r="A64" s="1358"/>
      <c r="B64" s="1359"/>
      <c r="C64" s="1360"/>
      <c r="D64" s="1361"/>
      <c r="E64" s="567" t="s">
        <v>376</v>
      </c>
      <c r="F64" s="1362"/>
      <c r="G64" s="1365"/>
      <c r="H64" s="1368"/>
      <c r="I64" s="566">
        <v>0</v>
      </c>
      <c r="J64" s="1449"/>
      <c r="K64" s="1446"/>
      <c r="L64" s="1446"/>
      <c r="M64" s="1446"/>
    </row>
    <row r="65" spans="1:13" x14ac:dyDescent="0.25">
      <c r="A65" s="1358"/>
      <c r="B65" s="1359"/>
      <c r="C65" s="1360"/>
      <c r="D65" s="1361"/>
      <c r="E65" s="1451" t="s">
        <v>316</v>
      </c>
      <c r="F65" s="1362"/>
      <c r="G65" s="1365"/>
      <c r="H65" s="1368"/>
      <c r="I65" s="566">
        <v>0</v>
      </c>
      <c r="J65" s="1449"/>
      <c r="K65" s="1446"/>
      <c r="L65" s="1446"/>
      <c r="M65" s="1446"/>
    </row>
    <row r="66" spans="1:13" x14ac:dyDescent="0.25">
      <c r="A66" s="1358"/>
      <c r="B66" s="1359"/>
      <c r="C66" s="1360"/>
      <c r="D66" s="1361"/>
      <c r="E66" s="1452"/>
      <c r="F66" s="1362"/>
      <c r="G66" s="1365"/>
      <c r="H66" s="1368"/>
      <c r="I66" s="566">
        <v>30000</v>
      </c>
      <c r="J66" s="1449"/>
      <c r="K66" s="1446"/>
      <c r="L66" s="1446"/>
      <c r="M66" s="1446"/>
    </row>
    <row r="67" spans="1:13" x14ac:dyDescent="0.25">
      <c r="A67" s="1358"/>
      <c r="B67" s="1359"/>
      <c r="C67" s="1360"/>
      <c r="D67" s="1361"/>
      <c r="E67" s="1453"/>
      <c r="F67" s="1362"/>
      <c r="G67" s="1365"/>
      <c r="H67" s="1368"/>
      <c r="I67" s="566">
        <v>0</v>
      </c>
      <c r="J67" s="1449"/>
      <c r="K67" s="1446"/>
      <c r="L67" s="1446"/>
      <c r="M67" s="1446"/>
    </row>
    <row r="68" spans="1:13" x14ac:dyDescent="0.25">
      <c r="A68" s="1378" t="s">
        <v>597</v>
      </c>
      <c r="B68" s="1380" t="s">
        <v>598</v>
      </c>
      <c r="C68" s="1382" t="s">
        <v>595</v>
      </c>
      <c r="D68" s="1357">
        <v>4</v>
      </c>
      <c r="E68" s="568" t="s">
        <v>40</v>
      </c>
      <c r="F68" s="1362"/>
      <c r="G68" s="1365"/>
      <c r="H68" s="1368"/>
      <c r="I68" s="566">
        <v>0</v>
      </c>
      <c r="J68" s="1449"/>
      <c r="K68" s="1446"/>
      <c r="L68" s="1446"/>
      <c r="M68" s="1446"/>
    </row>
    <row r="69" spans="1:13" x14ac:dyDescent="0.25">
      <c r="A69" s="1379"/>
      <c r="B69" s="1359"/>
      <c r="C69" s="1382"/>
      <c r="D69" s="1357"/>
      <c r="E69" s="568" t="s">
        <v>245</v>
      </c>
      <c r="F69" s="1362"/>
      <c r="G69" s="1365"/>
      <c r="H69" s="1368"/>
      <c r="I69" s="566">
        <v>0</v>
      </c>
      <c r="J69" s="1449"/>
      <c r="K69" s="1446"/>
      <c r="L69" s="1446"/>
      <c r="M69" s="1446"/>
    </row>
    <row r="70" spans="1:13" x14ac:dyDescent="0.25">
      <c r="A70" s="1379"/>
      <c r="B70" s="1381"/>
      <c r="C70" s="1382"/>
      <c r="D70" s="1357"/>
      <c r="E70" s="568" t="s">
        <v>48</v>
      </c>
      <c r="F70" s="1362"/>
      <c r="G70" s="1365"/>
      <c r="H70" s="1368"/>
      <c r="I70" s="569">
        <v>0</v>
      </c>
      <c r="J70" s="1449"/>
      <c r="K70" s="1446"/>
      <c r="L70" s="1446"/>
      <c r="M70" s="1446"/>
    </row>
    <row r="71" spans="1:13" x14ac:dyDescent="0.25">
      <c r="A71" s="1379"/>
      <c r="B71" s="1381"/>
      <c r="C71" s="1383"/>
      <c r="D71" s="1357"/>
      <c r="E71" s="568" t="s">
        <v>262</v>
      </c>
      <c r="F71" s="1363"/>
      <c r="G71" s="1366"/>
      <c r="H71" s="1369"/>
      <c r="I71" s="566">
        <v>0</v>
      </c>
      <c r="J71" s="1450"/>
      <c r="K71" s="1447"/>
      <c r="L71" s="1447"/>
      <c r="M71" s="1447"/>
    </row>
    <row r="72" spans="1:13" ht="63.75" x14ac:dyDescent="0.25">
      <c r="A72" s="104" t="s">
        <v>599</v>
      </c>
      <c r="B72" s="1372" t="s">
        <v>600</v>
      </c>
      <c r="C72" s="1374" t="s">
        <v>601</v>
      </c>
      <c r="D72" s="1376">
        <v>3</v>
      </c>
      <c r="E72" s="1491" t="s">
        <v>37</v>
      </c>
      <c r="F72" s="570" t="s">
        <v>602</v>
      </c>
      <c r="G72" s="1494">
        <v>61300000</v>
      </c>
      <c r="H72" s="571">
        <v>1</v>
      </c>
      <c r="I72" s="572">
        <v>3000000</v>
      </c>
      <c r="J72" s="573"/>
      <c r="K72" s="203">
        <f t="shared" si="13"/>
        <v>1</v>
      </c>
      <c r="L72" s="203">
        <f t="shared" si="14"/>
        <v>0</v>
      </c>
      <c r="M72" s="203">
        <f t="shared" si="15"/>
        <v>0</v>
      </c>
    </row>
    <row r="73" spans="1:13" x14ac:dyDescent="0.25">
      <c r="A73" s="105"/>
      <c r="B73" s="1373"/>
      <c r="C73" s="1375"/>
      <c r="D73" s="1377"/>
      <c r="E73" s="1492"/>
      <c r="F73" s="574" t="s">
        <v>603</v>
      </c>
      <c r="G73" s="1495"/>
      <c r="H73" s="1497">
        <v>0</v>
      </c>
      <c r="I73" s="1500">
        <v>0</v>
      </c>
      <c r="J73" s="1503" t="s">
        <v>606</v>
      </c>
      <c r="K73" s="1475">
        <f>IF(H75&gt;=80%,1,0)</f>
        <v>0</v>
      </c>
      <c r="L73" s="1475">
        <f>(IF(H75&gt;=50%,1,0)*IF(H75&lt;=80%,1,(IF(H75&gt;=80%,0))))</f>
        <v>0</v>
      </c>
      <c r="M73" s="1475">
        <f>IF(H75&lt;50%,1,0)</f>
        <v>1</v>
      </c>
    </row>
    <row r="74" spans="1:13" ht="74.25" customHeight="1" x14ac:dyDescent="0.25">
      <c r="A74" s="105"/>
      <c r="B74" s="1373"/>
      <c r="C74" s="1375"/>
      <c r="D74" s="1377"/>
      <c r="E74" s="1492"/>
      <c r="F74" s="575" t="s">
        <v>604</v>
      </c>
      <c r="G74" s="1495"/>
      <c r="H74" s="1498"/>
      <c r="I74" s="1501"/>
      <c r="J74" s="1504"/>
      <c r="K74" s="1353"/>
      <c r="L74" s="1353"/>
      <c r="M74" s="1353"/>
    </row>
    <row r="75" spans="1:13" ht="174.75" customHeight="1" x14ac:dyDescent="0.25">
      <c r="A75" s="105"/>
      <c r="B75" s="1373"/>
      <c r="C75" s="1375"/>
      <c r="D75" s="1377"/>
      <c r="E75" s="1493"/>
      <c r="F75" s="575" t="s">
        <v>605</v>
      </c>
      <c r="G75" s="1496"/>
      <c r="H75" s="1499"/>
      <c r="I75" s="1502"/>
      <c r="J75" s="1505"/>
      <c r="K75" s="1476"/>
      <c r="L75" s="1476"/>
      <c r="M75" s="1476"/>
    </row>
    <row r="76" spans="1:13" ht="71.25" customHeight="1" x14ac:dyDescent="0.25">
      <c r="A76" s="94" t="s">
        <v>607</v>
      </c>
      <c r="B76" s="95" t="s">
        <v>608</v>
      </c>
      <c r="C76" s="95" t="s">
        <v>609</v>
      </c>
      <c r="D76" s="811">
        <v>1</v>
      </c>
      <c r="E76" s="576" t="s">
        <v>610</v>
      </c>
      <c r="F76" s="577" t="s">
        <v>611</v>
      </c>
      <c r="G76" s="578">
        <v>16000000</v>
      </c>
      <c r="H76" s="579">
        <v>1</v>
      </c>
      <c r="I76" s="580"/>
      <c r="J76" s="425"/>
      <c r="K76" s="581">
        <f t="shared" si="13"/>
        <v>1</v>
      </c>
      <c r="L76" s="581">
        <f t="shared" si="14"/>
        <v>0</v>
      </c>
      <c r="M76" s="581">
        <f t="shared" si="15"/>
        <v>0</v>
      </c>
    </row>
    <row r="77" spans="1:13" ht="15.75" thickBot="1" x14ac:dyDescent="0.3">
      <c r="A77" s="841" t="s">
        <v>612</v>
      </c>
      <c r="B77" s="841"/>
      <c r="C77" s="28"/>
      <c r="D77" s="28"/>
      <c r="E77" s="28"/>
      <c r="F77" s="36"/>
      <c r="G77" s="36"/>
      <c r="H77" s="1015" t="s">
        <v>4</v>
      </c>
      <c r="I77" s="1384"/>
      <c r="J77" s="1384"/>
      <c r="K77" s="763"/>
      <c r="L77" s="763"/>
      <c r="M77" s="763"/>
    </row>
    <row r="78" spans="1:13" ht="49.5" customHeight="1" thickBot="1" x14ac:dyDescent="0.3">
      <c r="A78" s="34" t="s">
        <v>5</v>
      </c>
      <c r="B78" s="34" t="s">
        <v>6</v>
      </c>
      <c r="C78" s="24" t="s">
        <v>7</v>
      </c>
      <c r="D78" s="24" t="s">
        <v>8</v>
      </c>
      <c r="E78" s="24" t="s">
        <v>9</v>
      </c>
      <c r="F78" s="41" t="s">
        <v>10</v>
      </c>
      <c r="G78" s="24" t="s">
        <v>11</v>
      </c>
      <c r="H78" s="1" t="s">
        <v>12</v>
      </c>
      <c r="I78" s="60" t="s">
        <v>13</v>
      </c>
      <c r="J78" s="2" t="s">
        <v>14</v>
      </c>
      <c r="K78" s="3" t="s">
        <v>15</v>
      </c>
      <c r="L78" s="4" t="s">
        <v>16</v>
      </c>
      <c r="M78" s="5" t="s">
        <v>17</v>
      </c>
    </row>
    <row r="79" spans="1:13" ht="76.5" x14ac:dyDescent="0.25">
      <c r="A79" s="117" t="s">
        <v>613</v>
      </c>
      <c r="B79" s="117" t="s">
        <v>769</v>
      </c>
      <c r="C79" s="812" t="s">
        <v>614</v>
      </c>
      <c r="D79" s="813" t="s">
        <v>615</v>
      </c>
      <c r="E79" s="1477" t="s">
        <v>37</v>
      </c>
      <c r="F79" s="1479" t="s">
        <v>616</v>
      </c>
      <c r="G79" s="1481">
        <v>3200000</v>
      </c>
      <c r="H79" s="1483">
        <v>0.25</v>
      </c>
      <c r="I79" s="1485"/>
      <c r="J79" s="1487" t="s">
        <v>617</v>
      </c>
      <c r="K79" s="1489">
        <f t="shared" ref="K79:K81" si="17">IF(H79&gt;=80%,1,0)</f>
        <v>0</v>
      </c>
      <c r="L79" s="1489">
        <f t="shared" ref="L79:L81" si="18">(IF(H79&gt;=50%,1,0)*IF(H79&lt;=80%,1,(IF(H79&gt;=80%,0))))</f>
        <v>0</v>
      </c>
      <c r="M79" s="1489">
        <f t="shared" ref="M79:M81" si="19">IF(H79&lt;50%,1,0)</f>
        <v>1</v>
      </c>
    </row>
    <row r="80" spans="1:13" ht="118.5" customHeight="1" x14ac:dyDescent="0.25">
      <c r="A80" s="117" t="s">
        <v>618</v>
      </c>
      <c r="B80" s="117" t="s">
        <v>619</v>
      </c>
      <c r="C80" s="812" t="s">
        <v>620</v>
      </c>
      <c r="D80" s="813" t="s">
        <v>621</v>
      </c>
      <c r="E80" s="1478"/>
      <c r="F80" s="1480"/>
      <c r="G80" s="1482"/>
      <c r="H80" s="1484"/>
      <c r="I80" s="1486"/>
      <c r="J80" s="1488"/>
      <c r="K80" s="1490"/>
      <c r="L80" s="1490"/>
      <c r="M80" s="1490"/>
    </row>
    <row r="81" spans="1:13" ht="63.75" x14ac:dyDescent="0.25">
      <c r="A81" s="117" t="s">
        <v>622</v>
      </c>
      <c r="B81" s="117" t="s">
        <v>623</v>
      </c>
      <c r="C81" s="814" t="s">
        <v>624</v>
      </c>
      <c r="D81" s="815" t="s">
        <v>615</v>
      </c>
      <c r="E81" s="582" t="s">
        <v>29</v>
      </c>
      <c r="F81" s="208" t="s">
        <v>625</v>
      </c>
      <c r="G81" s="208" t="s">
        <v>626</v>
      </c>
      <c r="H81" s="583">
        <v>0.1</v>
      </c>
      <c r="I81" s="584"/>
      <c r="J81" s="585" t="s">
        <v>627</v>
      </c>
      <c r="K81" s="209">
        <f t="shared" si="17"/>
        <v>0</v>
      </c>
      <c r="L81" s="209">
        <f t="shared" si="18"/>
        <v>0</v>
      </c>
      <c r="M81" s="209">
        <f t="shared" si="19"/>
        <v>1</v>
      </c>
    </row>
    <row r="82" spans="1:13" ht="15.75" thickBot="1" x14ac:dyDescent="0.3">
      <c r="A82" s="841" t="s">
        <v>628</v>
      </c>
      <c r="B82" s="841"/>
      <c r="C82" s="28"/>
      <c r="D82" s="28"/>
      <c r="E82" s="28"/>
      <c r="F82" s="36"/>
      <c r="G82" s="36"/>
      <c r="H82" s="1015" t="s">
        <v>4</v>
      </c>
      <c r="I82" s="1384"/>
      <c r="J82" s="1384"/>
      <c r="K82" s="763"/>
      <c r="L82" s="763"/>
      <c r="M82" s="763"/>
    </row>
    <row r="83" spans="1:13" ht="50.25" customHeight="1" thickBot="1" x14ac:dyDescent="0.3">
      <c r="A83" s="24" t="s">
        <v>5</v>
      </c>
      <c r="B83" s="24" t="s">
        <v>6</v>
      </c>
      <c r="C83" s="34" t="s">
        <v>7</v>
      </c>
      <c r="D83" s="24" t="s">
        <v>8</v>
      </c>
      <c r="E83" s="24" t="s">
        <v>9</v>
      </c>
      <c r="F83" s="41" t="s">
        <v>10</v>
      </c>
      <c r="G83" s="24" t="s">
        <v>11</v>
      </c>
      <c r="H83" s="1" t="s">
        <v>12</v>
      </c>
      <c r="I83" s="60" t="s">
        <v>13</v>
      </c>
      <c r="J83" s="2" t="s">
        <v>14</v>
      </c>
      <c r="K83" s="3" t="s">
        <v>15</v>
      </c>
      <c r="L83" s="4" t="s">
        <v>16</v>
      </c>
      <c r="M83" s="5" t="s">
        <v>17</v>
      </c>
    </row>
    <row r="84" spans="1:13" ht="63.75" x14ac:dyDescent="0.25">
      <c r="A84" s="96" t="s">
        <v>629</v>
      </c>
      <c r="B84" s="61" t="s">
        <v>630</v>
      </c>
      <c r="C84" s="586" t="s">
        <v>631</v>
      </c>
      <c r="D84" s="816" t="s">
        <v>632</v>
      </c>
      <c r="E84" s="586" t="s">
        <v>633</v>
      </c>
      <c r="F84" s="586" t="s">
        <v>634</v>
      </c>
      <c r="G84" s="716">
        <v>3000000</v>
      </c>
      <c r="H84" s="587">
        <v>0.5</v>
      </c>
      <c r="I84" s="587">
        <v>0.5</v>
      </c>
      <c r="J84" s="588" t="s">
        <v>635</v>
      </c>
      <c r="K84" s="589">
        <f t="shared" ref="K84:K90" si="20">IF(H84&gt;=80%,1,0)</f>
        <v>0</v>
      </c>
      <c r="L84" s="589">
        <f t="shared" ref="L84:L90" si="21">(IF(H84&gt;=50%,1,0)*IF(H84&lt;=80%,1,(IF(H84&gt;=80%,0))))</f>
        <v>1</v>
      </c>
      <c r="M84" s="589">
        <f t="shared" ref="M84:M90" si="22">IF(H84&lt;50%,1,0)</f>
        <v>0</v>
      </c>
    </row>
    <row r="85" spans="1:13" ht="51" x14ac:dyDescent="0.25">
      <c r="A85" s="97" t="s">
        <v>636</v>
      </c>
      <c r="B85" s="61" t="s">
        <v>637</v>
      </c>
      <c r="C85" s="481" t="s">
        <v>638</v>
      </c>
      <c r="D85" s="817" t="s">
        <v>639</v>
      </c>
      <c r="E85" s="1389" t="s">
        <v>640</v>
      </c>
      <c r="F85" s="481" t="s">
        <v>641</v>
      </c>
      <c r="G85" s="590">
        <v>3000000</v>
      </c>
      <c r="H85" s="1391">
        <v>0</v>
      </c>
      <c r="I85" s="1391">
        <v>0</v>
      </c>
      <c r="J85" s="1393" t="s">
        <v>642</v>
      </c>
      <c r="K85" s="1473">
        <f>IF(H85&gt;=80%,1,0)</f>
        <v>0</v>
      </c>
      <c r="L85" s="1473">
        <f>(IF(H85&gt;=50%,1,0)*IF(H85&lt;=80%,1,(IF(H85&gt;=80%,0))))</f>
        <v>0</v>
      </c>
      <c r="M85" s="1473">
        <f>IF(H85&lt;50%,1,0)</f>
        <v>1</v>
      </c>
    </row>
    <row r="86" spans="1:13" ht="38.25" x14ac:dyDescent="0.25">
      <c r="A86" s="97" t="s">
        <v>636</v>
      </c>
      <c r="B86" s="61" t="s">
        <v>643</v>
      </c>
      <c r="C86" s="481" t="s">
        <v>644</v>
      </c>
      <c r="D86" s="817" t="s">
        <v>639</v>
      </c>
      <c r="E86" s="1390"/>
      <c r="F86" s="481" t="s">
        <v>645</v>
      </c>
      <c r="G86" s="590">
        <v>4300000</v>
      </c>
      <c r="H86" s="1392"/>
      <c r="I86" s="1392"/>
      <c r="J86" s="1394"/>
      <c r="K86" s="1474"/>
      <c r="L86" s="1474"/>
      <c r="M86" s="1474"/>
    </row>
    <row r="87" spans="1:13" ht="101.25" customHeight="1" x14ac:dyDescent="0.25">
      <c r="A87" s="97" t="s">
        <v>636</v>
      </c>
      <c r="B87" s="61" t="s">
        <v>646</v>
      </c>
      <c r="C87" s="591" t="s">
        <v>647</v>
      </c>
      <c r="D87" s="818" t="s">
        <v>639</v>
      </c>
      <c r="E87" s="591" t="s">
        <v>23</v>
      </c>
      <c r="F87" s="592" t="s">
        <v>648</v>
      </c>
      <c r="G87" s="593">
        <v>6000000</v>
      </c>
      <c r="H87" s="594">
        <v>0</v>
      </c>
      <c r="I87" s="594">
        <v>0</v>
      </c>
      <c r="J87" s="717" t="s">
        <v>649</v>
      </c>
      <c r="K87" s="595">
        <f t="shared" si="20"/>
        <v>0</v>
      </c>
      <c r="L87" s="595">
        <f t="shared" si="21"/>
        <v>0</v>
      </c>
      <c r="M87" s="595">
        <f t="shared" si="22"/>
        <v>1</v>
      </c>
    </row>
    <row r="88" spans="1:13" ht="51" x14ac:dyDescent="0.25">
      <c r="A88" s="73" t="s">
        <v>650</v>
      </c>
      <c r="B88" s="61" t="s">
        <v>630</v>
      </c>
      <c r="C88" s="460" t="s">
        <v>651</v>
      </c>
      <c r="D88" s="819" t="s">
        <v>639</v>
      </c>
      <c r="E88" s="460" t="s">
        <v>440</v>
      </c>
      <c r="F88" s="460" t="s">
        <v>652</v>
      </c>
      <c r="G88" s="596">
        <v>300000</v>
      </c>
      <c r="H88" s="597">
        <v>0</v>
      </c>
      <c r="I88" s="597">
        <v>0</v>
      </c>
      <c r="J88" s="598" t="s">
        <v>653</v>
      </c>
      <c r="K88" s="599">
        <f t="shared" si="20"/>
        <v>0</v>
      </c>
      <c r="L88" s="599">
        <f t="shared" si="21"/>
        <v>0</v>
      </c>
      <c r="M88" s="599">
        <f t="shared" si="22"/>
        <v>1</v>
      </c>
    </row>
    <row r="89" spans="1:13" ht="63.75" x14ac:dyDescent="0.25">
      <c r="A89" s="73" t="s">
        <v>654</v>
      </c>
      <c r="B89" s="98" t="s">
        <v>655</v>
      </c>
      <c r="C89" s="820" t="s">
        <v>656</v>
      </c>
      <c r="D89" s="821" t="s">
        <v>639</v>
      </c>
      <c r="E89" s="600" t="s">
        <v>322</v>
      </c>
      <c r="F89" s="185" t="s">
        <v>657</v>
      </c>
      <c r="G89" s="601">
        <v>2800000</v>
      </c>
      <c r="H89" s="602">
        <v>0</v>
      </c>
      <c r="I89" s="602">
        <v>0</v>
      </c>
      <c r="J89" s="718" t="s">
        <v>658</v>
      </c>
      <c r="K89" s="603">
        <f t="shared" si="20"/>
        <v>0</v>
      </c>
      <c r="L89" s="603">
        <f t="shared" si="21"/>
        <v>0</v>
      </c>
      <c r="M89" s="603">
        <f t="shared" si="22"/>
        <v>1</v>
      </c>
    </row>
    <row r="90" spans="1:13" ht="88.5" customHeight="1" thickBot="1" x14ac:dyDescent="0.3">
      <c r="A90" s="73" t="s">
        <v>659</v>
      </c>
      <c r="B90" s="61" t="s">
        <v>646</v>
      </c>
      <c r="C90" s="822" t="s">
        <v>660</v>
      </c>
      <c r="D90" s="823" t="s">
        <v>639</v>
      </c>
      <c r="E90" s="604" t="s">
        <v>440</v>
      </c>
      <c r="F90" s="605" t="s">
        <v>661</v>
      </c>
      <c r="G90" s="606">
        <v>2800000</v>
      </c>
      <c r="H90" s="607">
        <v>0</v>
      </c>
      <c r="I90" s="607">
        <v>0</v>
      </c>
      <c r="J90" s="608" t="s">
        <v>662</v>
      </c>
      <c r="K90" s="609">
        <f t="shared" si="20"/>
        <v>0</v>
      </c>
      <c r="L90" s="609">
        <f t="shared" si="21"/>
        <v>0</v>
      </c>
      <c r="M90" s="609">
        <f t="shared" si="22"/>
        <v>1</v>
      </c>
    </row>
    <row r="91" spans="1:13" ht="15.75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728" t="s">
        <v>139</v>
      </c>
      <c r="K91" s="727">
        <f>SUM(K9:K90)</f>
        <v>6</v>
      </c>
      <c r="L91" s="727">
        <f>SUM(L9:L90)</f>
        <v>10</v>
      </c>
      <c r="M91" s="727">
        <f>SUM(M9:M90)</f>
        <v>31</v>
      </c>
    </row>
    <row r="92" spans="1:13" x14ac:dyDescent="0.25">
      <c r="A92" s="36"/>
      <c r="B92" s="36"/>
      <c r="C92" s="36"/>
      <c r="D92" s="36"/>
      <c r="E92" s="1385"/>
      <c r="F92" s="1386"/>
      <c r="G92" s="36"/>
      <c r="H92" s="36"/>
      <c r="I92" s="36"/>
      <c r="J92" s="36"/>
      <c r="K92" s="36"/>
      <c r="L92" s="36"/>
      <c r="M92" s="36"/>
    </row>
    <row r="93" spans="1:13" x14ac:dyDescent="0.25">
      <c r="A93" s="36"/>
      <c r="B93" s="36"/>
      <c r="C93" s="36"/>
      <c r="D93" s="36"/>
      <c r="E93" s="1385"/>
      <c r="F93" s="1386"/>
      <c r="G93" s="36"/>
      <c r="H93" s="36"/>
      <c r="I93" s="36"/>
      <c r="J93" s="36"/>
      <c r="K93" s="36"/>
      <c r="L93" s="36"/>
      <c r="M93" s="36"/>
    </row>
    <row r="94" spans="1:13" ht="15.75" thickBot="1" x14ac:dyDescent="0.3">
      <c r="A94" s="76" t="s">
        <v>664</v>
      </c>
      <c r="B94" s="36"/>
      <c r="C94" s="36"/>
      <c r="D94" s="76" t="s">
        <v>142</v>
      </c>
      <c r="E94" s="1387"/>
      <c r="F94" s="1388"/>
      <c r="G94" s="36"/>
      <c r="H94" s="36"/>
      <c r="I94" s="36"/>
      <c r="J94" s="36"/>
      <c r="K94" s="36"/>
      <c r="L94" s="36"/>
      <c r="M94" s="36"/>
    </row>
    <row r="95" spans="1:13" ht="15.75" thickBot="1" x14ac:dyDescent="0.3">
      <c r="A95" s="36"/>
      <c r="B95" s="36"/>
      <c r="C95" s="36"/>
      <c r="D95" s="76"/>
      <c r="E95" s="36"/>
      <c r="F95" s="36"/>
      <c r="G95" s="36"/>
      <c r="H95" s="36"/>
      <c r="I95" s="36"/>
      <c r="J95" s="36"/>
      <c r="K95" s="36"/>
      <c r="L95" s="36"/>
      <c r="M95" s="36"/>
    </row>
    <row r="96" spans="1:13" ht="15.75" thickBot="1" x14ac:dyDescent="0.3">
      <c r="A96" s="36"/>
      <c r="B96" s="36"/>
      <c r="C96" s="36"/>
      <c r="D96" s="76"/>
      <c r="E96" s="36"/>
      <c r="F96" s="36"/>
      <c r="G96" s="36"/>
      <c r="H96" s="36"/>
      <c r="I96" s="36"/>
      <c r="J96" s="77" t="s">
        <v>143</v>
      </c>
      <c r="K96" s="78">
        <f>M91+L91+K91</f>
        <v>47</v>
      </c>
      <c r="L96" s="79">
        <v>1</v>
      </c>
      <c r="M96" s="36"/>
    </row>
    <row r="97" spans="1:13" ht="15.75" thickBot="1" x14ac:dyDescent="0.3">
      <c r="A97" s="36"/>
      <c r="B97" s="36"/>
      <c r="C97" s="36"/>
      <c r="D97" s="76" t="s">
        <v>144</v>
      </c>
      <c r="E97" s="1370"/>
      <c r="F97" s="1371"/>
      <c r="G97" s="36"/>
      <c r="H97" s="36"/>
      <c r="I97" s="36"/>
      <c r="J97" s="36"/>
      <c r="K97" s="36"/>
      <c r="L97" s="124"/>
      <c r="M97" s="36"/>
    </row>
    <row r="98" spans="1:13" x14ac:dyDescent="0.25">
      <c r="A98" s="36"/>
      <c r="B98" s="36"/>
      <c r="C98" s="36"/>
      <c r="D98" s="76"/>
      <c r="E98" s="36"/>
      <c r="F98" s="36"/>
      <c r="G98" s="36"/>
      <c r="H98" s="36"/>
      <c r="I98" s="36"/>
      <c r="J98" s="80" t="s">
        <v>145</v>
      </c>
      <c r="K98" s="81">
        <v>6</v>
      </c>
      <c r="L98" s="79">
        <f>6/47</f>
        <v>0.1276595744680851</v>
      </c>
      <c r="M98" s="36"/>
    </row>
    <row r="99" spans="1:13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82" t="s">
        <v>146</v>
      </c>
      <c r="K99" s="83">
        <v>10</v>
      </c>
      <c r="L99" s="79">
        <f>10/47</f>
        <v>0.21276595744680851</v>
      </c>
      <c r="M99" s="36"/>
    </row>
    <row r="100" spans="1:13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82" t="s">
        <v>147</v>
      </c>
      <c r="K100" s="84">
        <v>31</v>
      </c>
      <c r="L100" s="79">
        <f>31/47</f>
        <v>0.65957446808510634</v>
      </c>
      <c r="M100" s="36"/>
    </row>
  </sheetData>
  <mergeCells count="119">
    <mergeCell ref="K85:K86"/>
    <mergeCell ref="L85:L86"/>
    <mergeCell ref="M85:M86"/>
    <mergeCell ref="K73:K75"/>
    <mergeCell ref="L73:L75"/>
    <mergeCell ref="M73:M75"/>
    <mergeCell ref="E79:E80"/>
    <mergeCell ref="F79:F80"/>
    <mergeCell ref="G79:G80"/>
    <mergeCell ref="H79:H80"/>
    <mergeCell ref="I79:I80"/>
    <mergeCell ref="J79:J80"/>
    <mergeCell ref="K79:K80"/>
    <mergeCell ref="L79:L80"/>
    <mergeCell ref="M79:M80"/>
    <mergeCell ref="E72:E75"/>
    <mergeCell ref="G72:G75"/>
    <mergeCell ref="H73:H75"/>
    <mergeCell ref="I73:I75"/>
    <mergeCell ref="J73:J75"/>
    <mergeCell ref="K63:K71"/>
    <mergeCell ref="L63:L71"/>
    <mergeCell ref="M63:M71"/>
    <mergeCell ref="J63:J71"/>
    <mergeCell ref="E65:E67"/>
    <mergeCell ref="L51:L54"/>
    <mergeCell ref="M51:M54"/>
    <mergeCell ref="E60:E62"/>
    <mergeCell ref="K60:K62"/>
    <mergeCell ref="L60:L62"/>
    <mergeCell ref="M60:M62"/>
    <mergeCell ref="J61:J62"/>
    <mergeCell ref="G51:G54"/>
    <mergeCell ref="H51:H54"/>
    <mergeCell ref="I51:I54"/>
    <mergeCell ref="J51:J54"/>
    <mergeCell ref="K51:K54"/>
    <mergeCell ref="K18:K19"/>
    <mergeCell ref="L18:L19"/>
    <mergeCell ref="M18:M19"/>
    <mergeCell ref="F27:F28"/>
    <mergeCell ref="K27:K28"/>
    <mergeCell ref="L27:L28"/>
    <mergeCell ref="M27:M28"/>
    <mergeCell ref="J27:J28"/>
    <mergeCell ref="H27:H28"/>
    <mergeCell ref="I27:I28"/>
    <mergeCell ref="F18:F19"/>
    <mergeCell ref="G18:G19"/>
    <mergeCell ref="H18:H19"/>
    <mergeCell ref="I18:I19"/>
    <mergeCell ref="J18:J19"/>
    <mergeCell ref="A1:G1"/>
    <mergeCell ref="A2:G2"/>
    <mergeCell ref="A5:A6"/>
    <mergeCell ref="B5:G5"/>
    <mergeCell ref="B6:G6"/>
    <mergeCell ref="B18:B19"/>
    <mergeCell ref="C18:C19"/>
    <mergeCell ref="E18:E19"/>
    <mergeCell ref="A7:B7"/>
    <mergeCell ref="A3:J3"/>
    <mergeCell ref="A4:J4"/>
    <mergeCell ref="H7:J7"/>
    <mergeCell ref="A15:B15"/>
    <mergeCell ref="H15:J15"/>
    <mergeCell ref="A24:B24"/>
    <mergeCell ref="H24:J24"/>
    <mergeCell ref="A26:A28"/>
    <mergeCell ref="B26:B28"/>
    <mergeCell ref="A31:A32"/>
    <mergeCell ref="A33:B33"/>
    <mergeCell ref="H33:J33"/>
    <mergeCell ref="F37:F39"/>
    <mergeCell ref="J37:J39"/>
    <mergeCell ref="K37:K39"/>
    <mergeCell ref="L37:L39"/>
    <mergeCell ref="M37:M39"/>
    <mergeCell ref="A47:B47"/>
    <mergeCell ref="H47:J47"/>
    <mergeCell ref="A49:A50"/>
    <mergeCell ref="B49:B50"/>
    <mergeCell ref="C49:C50"/>
    <mergeCell ref="D49:D50"/>
    <mergeCell ref="A40:B40"/>
    <mergeCell ref="H40:J40"/>
    <mergeCell ref="A57:A62"/>
    <mergeCell ref="B57:B62"/>
    <mergeCell ref="C57:C62"/>
    <mergeCell ref="D57:D62"/>
    <mergeCell ref="A51:A54"/>
    <mergeCell ref="B51:B54"/>
    <mergeCell ref="C51:C54"/>
    <mergeCell ref="D51:D54"/>
    <mergeCell ref="E51:E54"/>
    <mergeCell ref="D68:D71"/>
    <mergeCell ref="A63:A67"/>
    <mergeCell ref="B63:B67"/>
    <mergeCell ref="C63:C67"/>
    <mergeCell ref="D63:D67"/>
    <mergeCell ref="F63:F71"/>
    <mergeCell ref="G63:G71"/>
    <mergeCell ref="H63:H71"/>
    <mergeCell ref="E97:F97"/>
    <mergeCell ref="B72:B75"/>
    <mergeCell ref="C72:C75"/>
    <mergeCell ref="D72:D75"/>
    <mergeCell ref="A68:A71"/>
    <mergeCell ref="B68:B71"/>
    <mergeCell ref="C68:C71"/>
    <mergeCell ref="A77:B77"/>
    <mergeCell ref="H77:J77"/>
    <mergeCell ref="A82:B82"/>
    <mergeCell ref="H82:J82"/>
    <mergeCell ref="E92:F94"/>
    <mergeCell ref="E85:E86"/>
    <mergeCell ref="H85:H86"/>
    <mergeCell ref="I85:I86"/>
    <mergeCell ref="J85:J8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48E2-A200-497D-B495-9C51622D4F87}">
  <dimension ref="A1:R24"/>
  <sheetViews>
    <sheetView tabSelected="1" topLeftCell="A4" workbookViewId="0">
      <selection activeCell="E20" sqref="E20"/>
    </sheetView>
  </sheetViews>
  <sheetFormatPr baseColWidth="10" defaultRowHeight="15" x14ac:dyDescent="0.25"/>
  <cols>
    <col min="1" max="1" width="3.28515625" customWidth="1"/>
    <col min="2" max="2" width="19.85546875" customWidth="1"/>
    <col min="3" max="3" width="13.140625" customWidth="1"/>
    <col min="4" max="4" width="12.140625" customWidth="1"/>
    <col min="5" max="5" width="8" customWidth="1"/>
    <col min="6" max="6" width="20.7109375" customWidth="1"/>
    <col min="9" max="9" width="4.5703125" customWidth="1"/>
    <col min="10" max="10" width="19.85546875" customWidth="1"/>
    <col min="13" max="13" width="4.28515625" customWidth="1"/>
    <col min="14" max="14" width="17.5703125" customWidth="1"/>
    <col min="17" max="17" width="5.28515625" customWidth="1"/>
  </cols>
  <sheetData>
    <row r="1" spans="1:18" ht="18.75" x14ac:dyDescent="0.3">
      <c r="A1" s="1508" t="s">
        <v>696</v>
      </c>
      <c r="B1" s="1508"/>
      <c r="C1" s="1508"/>
      <c r="D1" s="1508"/>
      <c r="E1" s="1508"/>
      <c r="F1" s="1508"/>
      <c r="G1" s="1508"/>
      <c r="H1" s="1508"/>
      <c r="I1" s="1508"/>
      <c r="J1" s="1508"/>
      <c r="K1" s="1508"/>
      <c r="L1" s="1508"/>
      <c r="M1" s="1508"/>
      <c r="N1" s="1508"/>
      <c r="O1" s="1508"/>
      <c r="P1" s="1508"/>
      <c r="Q1" s="1508"/>
    </row>
    <row r="2" spans="1:18" x14ac:dyDescent="0.25">
      <c r="E2" s="22"/>
      <c r="I2" s="22"/>
      <c r="M2" s="22"/>
      <c r="Q2" s="22"/>
    </row>
    <row r="3" spans="1:18" x14ac:dyDescent="0.25">
      <c r="E3" s="22"/>
      <c r="I3" s="22"/>
      <c r="M3" s="22"/>
      <c r="Q3" s="22"/>
    </row>
    <row r="4" spans="1:18" x14ac:dyDescent="0.25">
      <c r="E4" s="22"/>
      <c r="I4" s="22"/>
      <c r="M4" s="22"/>
      <c r="Q4" s="22"/>
    </row>
    <row r="5" spans="1:18" ht="18.75" x14ac:dyDescent="0.25">
      <c r="A5" s="1509" t="s">
        <v>140</v>
      </c>
      <c r="B5" s="1509"/>
      <c r="C5" s="1509"/>
      <c r="D5" s="1509"/>
      <c r="E5" s="22"/>
      <c r="F5" s="1510" t="s">
        <v>665</v>
      </c>
      <c r="G5" s="1511"/>
      <c r="H5" s="1511"/>
      <c r="I5" s="1511"/>
      <c r="J5" s="1510" t="s">
        <v>666</v>
      </c>
      <c r="K5" s="1511"/>
      <c r="L5" s="1511"/>
      <c r="M5" s="1511"/>
      <c r="N5" s="1510" t="s">
        <v>663</v>
      </c>
      <c r="O5" s="1511"/>
      <c r="P5" s="1511"/>
      <c r="Q5" s="22"/>
    </row>
    <row r="6" spans="1:18" x14ac:dyDescent="0.25">
      <c r="B6" s="7"/>
      <c r="C6" s="7"/>
      <c r="D6" s="7"/>
      <c r="E6" s="22"/>
      <c r="F6" s="7"/>
      <c r="G6" s="7"/>
      <c r="H6" s="7"/>
      <c r="I6" s="22"/>
      <c r="J6" s="7"/>
      <c r="K6" s="7"/>
      <c r="L6" s="7"/>
      <c r="M6" s="22"/>
      <c r="N6" s="7"/>
      <c r="O6" s="7"/>
      <c r="P6" s="7"/>
      <c r="Q6" s="22"/>
    </row>
    <row r="7" spans="1:18" x14ac:dyDescent="0.25">
      <c r="B7" s="7"/>
      <c r="C7" s="7"/>
      <c r="D7" s="7"/>
      <c r="E7" s="22"/>
      <c r="F7" s="7"/>
      <c r="G7" s="7"/>
      <c r="H7" s="7"/>
      <c r="I7" s="22"/>
      <c r="J7" s="7"/>
      <c r="K7" s="7"/>
      <c r="L7" s="7"/>
      <c r="M7" s="22"/>
      <c r="N7" s="7"/>
      <c r="O7" s="7"/>
      <c r="P7" s="7"/>
      <c r="Q7" s="22"/>
    </row>
    <row r="8" spans="1:18" x14ac:dyDescent="0.25">
      <c r="B8" s="7"/>
      <c r="C8" s="7"/>
      <c r="D8" s="7"/>
      <c r="E8" s="22"/>
      <c r="F8" s="7"/>
      <c r="G8" s="7"/>
      <c r="H8" s="7"/>
      <c r="I8" s="22"/>
      <c r="J8" s="7"/>
      <c r="K8" s="7"/>
      <c r="L8" s="7"/>
      <c r="M8" s="22"/>
      <c r="N8" s="7"/>
      <c r="O8" s="7"/>
      <c r="P8" s="7"/>
      <c r="Q8" s="22"/>
    </row>
    <row r="9" spans="1:18" ht="15.75" thickBot="1" x14ac:dyDescent="0.3">
      <c r="B9" s="7"/>
      <c r="C9" s="7"/>
      <c r="D9" s="7"/>
      <c r="E9" s="22"/>
      <c r="F9" s="7"/>
      <c r="G9" s="7"/>
      <c r="H9" s="7"/>
      <c r="I9" s="22"/>
      <c r="J9" s="7"/>
      <c r="K9" s="7"/>
      <c r="L9" s="7"/>
      <c r="M9" s="22"/>
      <c r="N9" s="7"/>
      <c r="O9" s="7"/>
      <c r="P9" s="7"/>
      <c r="Q9" s="22"/>
    </row>
    <row r="10" spans="1:18" ht="15.75" thickBot="1" x14ac:dyDescent="0.3">
      <c r="B10" s="9" t="s">
        <v>143</v>
      </c>
      <c r="C10" s="10">
        <v>26</v>
      </c>
      <c r="D10" s="11">
        <v>1</v>
      </c>
      <c r="E10" s="22"/>
      <c r="F10" s="9" t="s">
        <v>143</v>
      </c>
      <c r="G10" s="10">
        <v>34</v>
      </c>
      <c r="H10" s="11">
        <v>1</v>
      </c>
      <c r="I10" s="22"/>
      <c r="J10" s="9" t="s">
        <v>143</v>
      </c>
      <c r="K10" s="10">
        <v>33</v>
      </c>
      <c r="L10" s="11">
        <v>1</v>
      </c>
      <c r="M10" s="22"/>
      <c r="N10" s="9" t="s">
        <v>143</v>
      </c>
      <c r="O10" s="10">
        <v>47</v>
      </c>
      <c r="P10" s="11">
        <v>1</v>
      </c>
      <c r="Q10" s="22"/>
    </row>
    <row r="11" spans="1:18" x14ac:dyDescent="0.25">
      <c r="D11" s="12"/>
      <c r="E11" s="22"/>
      <c r="H11" s="12"/>
      <c r="I11" s="22"/>
      <c r="L11" s="12"/>
      <c r="M11" s="22"/>
      <c r="P11" s="12"/>
      <c r="Q11" s="22"/>
    </row>
    <row r="12" spans="1:18" x14ac:dyDescent="0.25">
      <c r="B12" s="13" t="s">
        <v>145</v>
      </c>
      <c r="C12" s="14">
        <v>7</v>
      </c>
      <c r="D12" s="11">
        <f>7/26</f>
        <v>0.26923076923076922</v>
      </c>
      <c r="E12" s="22"/>
      <c r="F12" s="13" t="s">
        <v>145</v>
      </c>
      <c r="G12" s="81">
        <v>8</v>
      </c>
      <c r="H12" s="11">
        <v>0.23</v>
      </c>
      <c r="I12" s="22"/>
      <c r="J12" s="13" t="s">
        <v>145</v>
      </c>
      <c r="K12" s="81">
        <v>3</v>
      </c>
      <c r="L12" s="11">
        <f>3/33</f>
        <v>9.0909090909090912E-2</v>
      </c>
      <c r="M12" s="22"/>
      <c r="N12" s="13" t="s">
        <v>145</v>
      </c>
      <c r="O12" s="81">
        <v>6</v>
      </c>
      <c r="P12" s="11">
        <f>6/47</f>
        <v>0.1276595744680851</v>
      </c>
      <c r="Q12" s="22"/>
      <c r="R12">
        <f>C12+G12+K12+O12</f>
        <v>24</v>
      </c>
    </row>
    <row r="13" spans="1:18" x14ac:dyDescent="0.25">
      <c r="B13" s="15" t="s">
        <v>667</v>
      </c>
      <c r="C13" s="16">
        <v>6</v>
      </c>
      <c r="D13" s="11">
        <f>6/226</f>
        <v>2.6548672566371681E-2</v>
      </c>
      <c r="E13" s="22"/>
      <c r="F13" s="15" t="s">
        <v>667</v>
      </c>
      <c r="G13" s="83">
        <v>5</v>
      </c>
      <c r="H13" s="11">
        <f>5/34</f>
        <v>0.14705882352941177</v>
      </c>
      <c r="I13" s="22"/>
      <c r="J13" s="15" t="s">
        <v>667</v>
      </c>
      <c r="K13" s="83">
        <v>0</v>
      </c>
      <c r="L13" s="11">
        <f>0/33</f>
        <v>0</v>
      </c>
      <c r="M13" s="22"/>
      <c r="N13" s="15" t="s">
        <v>667</v>
      </c>
      <c r="O13" s="83">
        <v>10</v>
      </c>
      <c r="P13" s="11">
        <f>10/47</f>
        <v>0.21276595744680851</v>
      </c>
      <c r="Q13" s="22"/>
      <c r="R13">
        <f>C13+G13+K13+O13</f>
        <v>21</v>
      </c>
    </row>
    <row r="14" spans="1:18" x14ac:dyDescent="0.25">
      <c r="B14" s="17" t="s">
        <v>147</v>
      </c>
      <c r="C14" s="18">
        <v>13</v>
      </c>
      <c r="D14" s="19">
        <f>13/26</f>
        <v>0.5</v>
      </c>
      <c r="E14" s="22"/>
      <c r="F14" s="17" t="s">
        <v>147</v>
      </c>
      <c r="G14" s="84">
        <v>21</v>
      </c>
      <c r="H14" s="11">
        <f>21/34</f>
        <v>0.61764705882352944</v>
      </c>
      <c r="I14" s="22"/>
      <c r="J14" s="17" t="s">
        <v>147</v>
      </c>
      <c r="K14" s="84">
        <v>30</v>
      </c>
      <c r="L14" s="11">
        <f>30/33</f>
        <v>0.90909090909090906</v>
      </c>
      <c r="M14" s="22"/>
      <c r="N14" s="17" t="s">
        <v>147</v>
      </c>
      <c r="O14" s="84">
        <v>31</v>
      </c>
      <c r="P14" s="11">
        <f>31/47</f>
        <v>0.65957446808510634</v>
      </c>
      <c r="Q14" s="22"/>
      <c r="R14">
        <f>C14+G14+K14+O14</f>
        <v>95</v>
      </c>
    </row>
    <row r="15" spans="1:18" x14ac:dyDescent="0.25">
      <c r="E15" s="22"/>
      <c r="I15" s="22"/>
      <c r="M15" s="22"/>
      <c r="Q15" s="22"/>
    </row>
    <row r="16" spans="1:18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9" spans="1:5" x14ac:dyDescent="0.25">
      <c r="A19" s="1506" t="s">
        <v>674</v>
      </c>
      <c r="B19" s="1506"/>
      <c r="C19" s="1506"/>
      <c r="D19" s="1506"/>
      <c r="E19" s="1506"/>
    </row>
    <row r="20" spans="1:5" ht="15.75" thickBot="1" x14ac:dyDescent="0.3">
      <c r="D20" s="106" t="s">
        <v>668</v>
      </c>
      <c r="E20" s="107" t="s">
        <v>669</v>
      </c>
    </row>
    <row r="21" spans="1:5" x14ac:dyDescent="0.25">
      <c r="A21" s="29" t="s">
        <v>670</v>
      </c>
      <c r="D21" s="108">
        <f>C12+G12+K12+O12</f>
        <v>24</v>
      </c>
      <c r="E21" s="109">
        <f>24/140</f>
        <v>0.17142857142857143</v>
      </c>
    </row>
    <row r="22" spans="1:5" x14ac:dyDescent="0.25">
      <c r="A22" s="110" t="s">
        <v>671</v>
      </c>
      <c r="D22" s="111">
        <f>C13+G13+K13+O13</f>
        <v>21</v>
      </c>
      <c r="E22" s="112">
        <f>21/140</f>
        <v>0.15</v>
      </c>
    </row>
    <row r="23" spans="1:5" ht="15.75" thickBot="1" x14ac:dyDescent="0.3">
      <c r="A23" s="29" t="s">
        <v>672</v>
      </c>
      <c r="D23" s="113">
        <f>C14+G14+K14+O14</f>
        <v>95</v>
      </c>
      <c r="E23" s="114">
        <f>95/140</f>
        <v>0.6785714285714286</v>
      </c>
    </row>
    <row r="24" spans="1:5" ht="15.75" thickBot="1" x14ac:dyDescent="0.3">
      <c r="B24" s="1506" t="s">
        <v>673</v>
      </c>
      <c r="C24" s="1507"/>
      <c r="D24" s="115">
        <f>C10+G10+K10+O10</f>
        <v>140</v>
      </c>
      <c r="E24" s="116">
        <v>1</v>
      </c>
    </row>
  </sheetData>
  <mergeCells count="7">
    <mergeCell ref="B24:C24"/>
    <mergeCell ref="A19:E19"/>
    <mergeCell ref="A1:Q1"/>
    <mergeCell ref="A5:D5"/>
    <mergeCell ref="F5:I5"/>
    <mergeCell ref="J5:M5"/>
    <mergeCell ref="N5:P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E82780B787644BB07B5DD1DD1B517" ma:contentTypeVersion="4" ma:contentTypeDescription="Crear nuevo documento." ma:contentTypeScope="" ma:versionID="08350fb0b82f57c75d65643dc63e7f8b">
  <xsd:schema xmlns:xsd="http://www.w3.org/2001/XMLSchema" xmlns:xs="http://www.w3.org/2001/XMLSchema" xmlns:p="http://schemas.microsoft.com/office/2006/metadata/properties" xmlns:ns2="74f425d4-1e22-4e16-bfcc-f99780ac703c" targetNamespace="http://schemas.microsoft.com/office/2006/metadata/properties" ma:root="true" ma:fieldsID="792c54591105b4ad471f206cfba2548b" ns2:_="">
    <xsd:import namespace="74f425d4-1e22-4e16-bfcc-f99780ac7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25d4-1e22-4e16-bfcc-f99780ac7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59B12-8301-48C3-9C29-06218CA04C14}"/>
</file>

<file path=customXml/itemProps2.xml><?xml version="1.0" encoding="utf-8"?>
<ds:datastoreItem xmlns:ds="http://schemas.openxmlformats.org/officeDocument/2006/customXml" ds:itemID="{52035065-6D7B-48A7-B7A2-1D031834758D}"/>
</file>

<file path=customXml/itemProps3.xml><?xml version="1.0" encoding="utf-8"?>
<ds:datastoreItem xmlns:ds="http://schemas.openxmlformats.org/officeDocument/2006/customXml" ds:itemID="{07C32587-4F6F-4AC9-A9D1-B6993A4C9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Comercialización</vt:lpstr>
      <vt:lpstr>Administ-Financiero</vt:lpstr>
      <vt:lpstr>Producción</vt:lpstr>
      <vt:lpstr>Dirección General</vt:lpstr>
      <vt:lpstr>RESUMEN Y 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L. Berrocal</dc:creator>
  <cp:lastModifiedBy>German Quiros</cp:lastModifiedBy>
  <cp:lastPrinted>2018-09-14T17:16:13Z</cp:lastPrinted>
  <dcterms:created xsi:type="dcterms:W3CDTF">2018-09-06T20:32:35Z</dcterms:created>
  <dcterms:modified xsi:type="dcterms:W3CDTF">2018-10-19T17:24:40Z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0x010100757E82780B787644BB07B5DD1DD1B517</vt:lpwstr>
  </property>
</Properties>
</file>